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ка" sheetId="1" r:id="rId4"/>
    <sheet state="visible" name="Приход ODM" sheetId="2" r:id="rId5"/>
    <sheet state="visible" name="Приход OEM" sheetId="3" r:id="rId6"/>
    <sheet state="visible" name="Затраты" sheetId="4" r:id="rId7"/>
  </sheets>
  <definedNames/>
  <calcPr/>
</workbook>
</file>

<file path=xl/sharedStrings.xml><?xml version="1.0" encoding="utf-8"?>
<sst xmlns="http://schemas.openxmlformats.org/spreadsheetml/2006/main" count="124" uniqueCount="96">
  <si>
    <t xml:space="preserve"> </t>
  </si>
  <si>
    <t>REPORT (€)</t>
  </si>
  <si>
    <t>Revenue</t>
  </si>
  <si>
    <t>ODM</t>
  </si>
  <si>
    <t>OEM</t>
  </si>
  <si>
    <t>Amount</t>
  </si>
  <si>
    <t>Costs</t>
  </si>
  <si>
    <t>Including tax for employees</t>
  </si>
  <si>
    <t>Salaries and other expenses</t>
  </si>
  <si>
    <t>Earnings before interest and taxes</t>
  </si>
  <si>
    <t>EBIT</t>
  </si>
  <si>
    <t>BANK BALANCE (€)</t>
  </si>
  <si>
    <t>Cash flows from financing</t>
  </si>
  <si>
    <t>Point zero</t>
  </si>
  <si>
    <t>Average SUI tax deduction rate (26%)</t>
  </si>
  <si>
    <t>Other taxes</t>
  </si>
  <si>
    <t>Final bank balance (including overheads)</t>
  </si>
  <si>
    <t>End product manufacturers (ODM)</t>
  </si>
  <si>
    <t>Indicators</t>
  </si>
  <si>
    <t>Registrations at the beginning of the month</t>
  </si>
  <si>
    <t>%</t>
  </si>
  <si>
    <t>Subscription growth</t>
  </si>
  <si>
    <t>New registrations:</t>
  </si>
  <si>
    <t>Organic subscriber growth.</t>
  </si>
  <si>
    <t>New organic subscribers (word of mouth)</t>
  </si>
  <si>
    <t>Annual amount</t>
  </si>
  <si>
    <t>Marketing costs (€)</t>
  </si>
  <si>
    <t>Cost per paid registration ($)</t>
  </si>
  <si>
    <t>Monthly rate</t>
  </si>
  <si>
    <t>Turnover from subscribers</t>
  </si>
  <si>
    <t>TOTAL</t>
  </si>
  <si>
    <t>Net of marketing</t>
  </si>
  <si>
    <t>Shoe Parts Manufacturers (OEM)</t>
  </si>
  <si>
    <t>Unit rate (€)</t>
  </si>
  <si>
    <t>Total market share (3%)</t>
  </si>
  <si>
    <t>Share in total footwear shaft volume</t>
  </si>
  <si>
    <t>Number of new subscriptions</t>
  </si>
  <si>
    <t>Volume of uploaded soles in the system</t>
  </si>
  <si>
    <t>Cost per download (€)</t>
  </si>
  <si>
    <t>Revenue from image uploads</t>
  </si>
  <si>
    <t>Presentation commission (€)</t>
  </si>
  <si>
    <t>Revenue from rental of displays</t>
  </si>
  <si>
    <t>Rotation and renewal</t>
  </si>
  <si>
    <t>Increase in soles</t>
  </si>
  <si>
    <t>Share of subscriptions</t>
  </si>
  <si>
    <t>Number of subscriptions</t>
  </si>
  <si>
    <t>Subscription fee (€)</t>
  </si>
  <si>
    <t>Revenue from subscriptions</t>
  </si>
  <si>
    <t>Turnover less marketing</t>
  </si>
  <si>
    <t>SALARIES (€)</t>
  </si>
  <si>
    <t>Rate</t>
  </si>
  <si>
    <t>Бонусы</t>
  </si>
  <si>
    <t>G&amp;A (general and administrative expenses)</t>
  </si>
  <si>
    <t>Annual rate (€)</t>
  </si>
  <si>
    <t>CEO (chief executive officer) - chief executive officer (of the company); chief executive officer (of the company) and vice president of sales</t>
  </si>
  <si>
    <t>COO (chief operating officer) - chief engineer (of a company); company officer responsible for day-to-day operations</t>
  </si>
  <si>
    <t>CBO, CBDO (chief business officer, chief business development officer) - director of business development</t>
  </si>
  <si>
    <t>CLO (chief legal officer) - chief legal adviser; head of a legal department.</t>
  </si>
  <si>
    <t>Total Salary of management department employees</t>
  </si>
  <si>
    <t>R&amp;D Research and Development</t>
  </si>
  <si>
    <t>DS/ML</t>
  </si>
  <si>
    <t>Designer</t>
  </si>
  <si>
    <t>Md. Backend Developer</t>
  </si>
  <si>
    <t>Md. Flutter Developer</t>
  </si>
  <si>
    <t>QA Engineer</t>
  </si>
  <si>
    <t>Total Salary of R&amp;D employees</t>
  </si>
  <si>
    <t>Marketing</t>
  </si>
  <si>
    <t>Logistics</t>
  </si>
  <si>
    <t>Travel Fund (Turkey)</t>
  </si>
  <si>
    <t>Content Management</t>
  </si>
  <si>
    <t>Total Marketing Turkey</t>
  </si>
  <si>
    <t>Sales</t>
  </si>
  <si>
    <t>Fees and commissions</t>
  </si>
  <si>
    <t>Representative Turkey</t>
  </si>
  <si>
    <t>SDR</t>
  </si>
  <si>
    <t>Total Sales Turkey</t>
  </si>
  <si>
    <t>Customer Success</t>
  </si>
  <si>
    <t>Customer Success Managers (b2b)</t>
  </si>
  <si>
    <t>Total Salary of Customer Success Managers</t>
  </si>
  <si>
    <t>OTHER EXPENSES (€)</t>
  </si>
  <si>
    <t>Personnel related</t>
  </si>
  <si>
    <t>Travel and accommodation in Turkey</t>
  </si>
  <si>
    <t>Total travel expenses</t>
  </si>
  <si>
    <t>Total other expenses</t>
  </si>
  <si>
    <t>Miscellaneous</t>
  </si>
  <si>
    <t>Payment fees</t>
  </si>
  <si>
    <t>Server infrastructure</t>
  </si>
  <si>
    <t>Conferences</t>
  </si>
  <si>
    <t>Office rent</t>
  </si>
  <si>
    <t>External recruiters</t>
  </si>
  <si>
    <t>Legal entities</t>
  </si>
  <si>
    <t>Representative offices</t>
  </si>
  <si>
    <t>Service providers (lawyers, accountants, ...)</t>
  </si>
  <si>
    <t>Other expenses</t>
  </si>
  <si>
    <t>Total miscellaneous expenses</t>
  </si>
  <si>
    <t>Total cash outflow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</si>
</sst>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dd.mm.yyyy"/>
    <numFmt numFmtId="166" formatCode="0.0"/>
  </numFmts>
  <fonts count="9">
    <font>
      <sz val="10.0"/>
      <color rgb="FF000000"/>
      <name val="Arial"/>
      <scheme val="minor"/>
    </font>
    <font>
      <sz val="12.0"/>
      <color theme="1"/>
      <name val="Montserrat"/>
    </font>
    <font>
      <sz val="24.0"/>
      <color theme="1"/>
      <name val="Montserrat"/>
    </font>
    <font>
      <sz val="14.0"/>
      <color theme="1"/>
      <name val="Montserrat"/>
    </font>
    <font>
      <sz val="14.0"/>
      <color theme="1"/>
      <name val="Arial"/>
      <scheme val="minor"/>
    </font>
    <font>
      <b/>
      <sz val="12.0"/>
      <color theme="1"/>
      <name val="Montserrat"/>
    </font>
    <font>
      <b/>
      <sz val="14.0"/>
      <color theme="1"/>
      <name val="Montserrat"/>
    </font>
    <font>
      <color theme="1"/>
      <name val="Arial"/>
    </font>
    <font>
      <i/>
      <sz val="12.0"/>
      <color theme="1"/>
      <name val="Montserrat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FF00"/>
      </left>
    </border>
    <border>
      <right style="thin">
        <color rgb="FF00FF00"/>
      </right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readingOrder="0"/>
    </xf>
    <xf borderId="0" fillId="0" fontId="1" numFmtId="4" xfId="0" applyFont="1" applyNumberFormat="1"/>
    <xf borderId="1" fillId="0" fontId="1" numFmtId="4" xfId="0" applyBorder="1" applyFont="1" applyNumberFormat="1"/>
    <xf borderId="0" fillId="0" fontId="1" numFmtId="4" xfId="0" applyAlignment="1" applyFont="1" applyNumberFormat="1">
      <alignment textRotation="90"/>
    </xf>
    <xf borderId="0" fillId="0" fontId="2" numFmtId="4" xfId="0" applyAlignment="1" applyFont="1" applyNumberFormat="1">
      <alignment readingOrder="0" shrinkToFit="0" textRotation="0" vertical="center" wrapText="1"/>
    </xf>
    <xf borderId="0" fillId="2" fontId="1" numFmtId="164" xfId="0" applyAlignment="1" applyFill="1" applyFont="1" applyNumberFormat="1">
      <alignment horizontal="center" readingOrder="0" textRotation="90" vertical="center"/>
    </xf>
    <xf borderId="1" fillId="2" fontId="1" numFmtId="164" xfId="0" applyAlignment="1" applyBorder="1" applyFont="1" applyNumberFormat="1">
      <alignment horizontal="center" readingOrder="0" textRotation="90" vertical="center"/>
    </xf>
    <xf borderId="0" fillId="0" fontId="1" numFmtId="165" xfId="0" applyAlignment="1" applyFont="1" applyNumberFormat="1">
      <alignment horizontal="center" readingOrder="0" textRotation="90" vertical="center"/>
    </xf>
    <xf borderId="0" fillId="0" fontId="3" numFmtId="4" xfId="0" applyFont="1" applyNumberFormat="1"/>
    <xf borderId="0" fillId="3" fontId="3" numFmtId="4" xfId="0" applyFill="1" applyFont="1" applyNumberFormat="1"/>
    <xf borderId="0" fillId="3" fontId="4" numFmtId="4" xfId="0" applyFont="1" applyNumberFormat="1"/>
    <xf borderId="0" fillId="3" fontId="3" numFmtId="4" xfId="0" applyAlignment="1" applyFont="1" applyNumberFormat="1">
      <alignment readingOrder="0"/>
    </xf>
    <xf borderId="1" fillId="3" fontId="3" numFmtId="4" xfId="0" applyBorder="1" applyFont="1" applyNumberFormat="1"/>
    <xf borderId="0" fillId="0" fontId="5" numFmtId="4" xfId="0" applyFont="1" applyNumberFormat="1"/>
    <xf borderId="0" fillId="4" fontId="5" numFmtId="4" xfId="0" applyFill="1" applyFont="1" applyNumberFormat="1"/>
    <xf borderId="0" fillId="4" fontId="5" numFmtId="4" xfId="0" applyAlignment="1" applyFont="1" applyNumberFormat="1">
      <alignment readingOrder="0"/>
    </xf>
    <xf borderId="1" fillId="4" fontId="5" numFmtId="4" xfId="0" applyBorder="1" applyFont="1" applyNumberFormat="1"/>
    <xf borderId="0" fillId="4" fontId="1" numFmtId="4" xfId="0" applyAlignment="1" applyFont="1" applyNumberFormat="1">
      <alignment readingOrder="0"/>
    </xf>
    <xf borderId="0" fillId="0" fontId="6" numFmtId="4" xfId="0" applyFont="1" applyNumberFormat="1"/>
    <xf borderId="0" fillId="5" fontId="6" numFmtId="4" xfId="0" applyFill="1" applyFont="1" applyNumberFormat="1"/>
    <xf borderId="0" fillId="5" fontId="1" numFmtId="4" xfId="0" applyAlignment="1" applyFont="1" applyNumberFormat="1">
      <alignment readingOrder="0"/>
    </xf>
    <xf borderId="0" fillId="5" fontId="6" numFmtId="4" xfId="0" applyAlignment="1" applyFont="1" applyNumberFormat="1">
      <alignment readingOrder="0"/>
    </xf>
    <xf borderId="0" fillId="5" fontId="6" numFmtId="4" xfId="0" applyAlignment="1" applyFont="1" applyNumberFormat="1">
      <alignment horizontal="right" vertical="bottom"/>
    </xf>
    <xf borderId="2" fillId="5" fontId="6" numFmtId="4" xfId="0" applyAlignment="1" applyBorder="1" applyFont="1" applyNumberFormat="1">
      <alignment horizontal="right" vertical="bottom"/>
    </xf>
    <xf borderId="0" fillId="0" fontId="7" numFmtId="4" xfId="0" applyAlignment="1" applyFont="1" applyNumberFormat="1">
      <alignment vertical="bottom"/>
    </xf>
    <xf borderId="2" fillId="0" fontId="7" numFmtId="4" xfId="0" applyAlignment="1" applyBorder="1" applyFont="1" applyNumberFormat="1">
      <alignment vertical="bottom"/>
    </xf>
    <xf borderId="0" fillId="3" fontId="7" numFmtId="4" xfId="0" applyAlignment="1" applyFont="1" applyNumberFormat="1">
      <alignment vertical="bottom"/>
    </xf>
    <xf borderId="2" fillId="3" fontId="7" numFmtId="4" xfId="0" applyAlignment="1" applyBorder="1" applyFont="1" applyNumberFormat="1">
      <alignment vertical="bottom"/>
    </xf>
    <xf borderId="0" fillId="0" fontId="1" numFmtId="4" xfId="0" applyAlignment="1" applyFont="1" applyNumberFormat="1">
      <alignment horizontal="right" vertical="bottom"/>
    </xf>
    <xf borderId="2" fillId="0" fontId="1" numFmtId="4" xfId="0" applyAlignment="1" applyBorder="1" applyFont="1" applyNumberFormat="1">
      <alignment horizontal="right" vertical="bottom"/>
    </xf>
    <xf borderId="0" fillId="0" fontId="1" numFmtId="9" xfId="0" applyAlignment="1" applyFont="1" applyNumberFormat="1">
      <alignment readingOrder="0"/>
    </xf>
    <xf borderId="0" fillId="0" fontId="7" numFmtId="0" xfId="0" applyAlignment="1" applyFont="1">
      <alignment vertical="bottom"/>
    </xf>
    <xf borderId="0" fillId="6" fontId="6" numFmtId="4" xfId="0" applyFill="1" applyFont="1" applyNumberFormat="1"/>
    <xf borderId="0" fillId="6" fontId="6" numFmtId="4" xfId="0" applyAlignment="1" applyFont="1" applyNumberFormat="1">
      <alignment readingOrder="0" shrinkToFit="0" wrapText="1"/>
    </xf>
    <xf borderId="0" fillId="6" fontId="3" numFmtId="9" xfId="0" applyAlignment="1" applyFont="1" applyNumberFormat="1">
      <alignment readingOrder="0"/>
    </xf>
    <xf borderId="0" fillId="6" fontId="6" numFmtId="4" xfId="0" applyAlignment="1" applyFont="1" applyNumberFormat="1">
      <alignment horizontal="right" vertical="bottom"/>
    </xf>
    <xf borderId="0" fillId="0" fontId="1" numFmtId="0" xfId="0" applyFont="1"/>
    <xf borderId="0" fillId="0" fontId="1" numFmtId="0" xfId="0" applyAlignment="1" applyFont="1">
      <alignment textRotation="90"/>
    </xf>
    <xf borderId="0" fillId="0" fontId="2" numFmtId="0" xfId="0" applyAlignment="1" applyFont="1">
      <alignment readingOrder="0" shrinkToFit="0" textRotation="0" vertical="center" wrapText="1"/>
    </xf>
    <xf borderId="0" fillId="7" fontId="1" numFmtId="0" xfId="0" applyAlignment="1" applyFill="1" applyFont="1">
      <alignment readingOrder="0"/>
    </xf>
    <xf borderId="0" fillId="7" fontId="1" numFmtId="0" xfId="0" applyFont="1"/>
    <xf borderId="0" fillId="0" fontId="1" numFmtId="1" xfId="0" applyFont="1" applyNumberFormat="1"/>
    <xf borderId="0" fillId="0" fontId="1" numFmtId="1" xfId="0" applyAlignment="1" applyFont="1" applyNumberFormat="1">
      <alignment readingOrder="0"/>
    </xf>
    <xf borderId="0" fillId="0" fontId="5" numFmtId="1" xfId="0" applyFont="1" applyNumberFormat="1"/>
    <xf borderId="0" fillId="0" fontId="5" numFmtId="1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66" xfId="0" applyFont="1" applyNumberFormat="1"/>
    <xf borderId="0" fillId="0" fontId="1" numFmtId="2" xfId="0" applyFont="1" applyNumberFormat="1"/>
    <xf borderId="0" fillId="0" fontId="5" numFmtId="0" xfId="0" applyFont="1"/>
    <xf borderId="0" fillId="4" fontId="5" numFmtId="0" xfId="0" applyFont="1"/>
    <xf borderId="0" fillId="4" fontId="5" numFmtId="0" xfId="0" applyAlignment="1" applyFont="1">
      <alignment readingOrder="0"/>
    </xf>
    <xf borderId="0" fillId="8" fontId="1" numFmtId="1" xfId="0" applyFill="1" applyFont="1" applyNumberFormat="1"/>
    <xf borderId="0" fillId="8" fontId="1" numFmtId="1" xfId="0" applyAlignment="1" applyFont="1" applyNumberFormat="1">
      <alignment readingOrder="0"/>
    </xf>
    <xf borderId="0" fillId="8" fontId="1" numFmtId="0" xfId="0" applyFont="1"/>
    <xf borderId="0" fillId="8" fontId="1" numFmtId="0" xfId="0" applyAlignment="1" applyFont="1">
      <alignment readingOrder="0"/>
    </xf>
    <xf borderId="0" fillId="8" fontId="1" numFmtId="166" xfId="0" applyFont="1" applyNumberFormat="1"/>
    <xf borderId="0" fillId="8" fontId="1" numFmtId="4" xfId="0" applyAlignment="1" applyFont="1" applyNumberFormat="1">
      <alignment readingOrder="0"/>
    </xf>
    <xf borderId="0" fillId="8" fontId="1" numFmtId="4" xfId="0" applyFont="1" applyNumberFormat="1"/>
    <xf borderId="0" fillId="0" fontId="8" numFmtId="3" xfId="0" applyFont="1" applyNumberFormat="1"/>
    <xf borderId="0" fillId="0" fontId="8" numFmtId="3" xfId="0" applyAlignment="1" applyFont="1" applyNumberFormat="1">
      <alignment readingOrder="0"/>
    </xf>
    <xf borderId="0" fillId="8" fontId="1" numFmtId="2" xfId="0" applyFont="1" applyNumberFormat="1"/>
    <xf borderId="0" fillId="0" fontId="1" numFmtId="4" xfId="0" applyAlignment="1" applyFont="1" applyNumberFormat="1">
      <alignment shrinkToFit="0" wrapText="1"/>
    </xf>
    <xf borderId="0" fillId="0" fontId="2" numFmtId="4" xfId="0" applyAlignment="1" applyFont="1" applyNumberFormat="1">
      <alignment readingOrder="0" shrinkToFit="0" vertical="center" wrapText="1"/>
    </xf>
    <xf borderId="0" fillId="0" fontId="1" numFmtId="4" xfId="0" applyAlignment="1" applyFont="1" applyNumberFormat="1">
      <alignment readingOrder="0" shrinkToFit="0" wrapText="1"/>
    </xf>
    <xf borderId="0" fillId="3" fontId="1" numFmtId="4" xfId="0" applyAlignment="1" applyFont="1" applyNumberFormat="1">
      <alignment readingOrder="0"/>
    </xf>
    <xf borderId="0" fillId="3" fontId="1" numFmtId="4" xfId="0" applyFont="1" applyNumberFormat="1"/>
    <xf borderId="0" fillId="9" fontId="1" numFmtId="4" xfId="0" applyAlignment="1" applyFill="1" applyFont="1" applyNumberFormat="1">
      <alignment readingOrder="0" shrinkToFit="0" wrapText="1"/>
    </xf>
    <xf borderId="0" fillId="3" fontId="3" numFmtId="4" xfId="0" applyAlignment="1" applyFont="1" applyNumberFormat="1">
      <alignment readingOrder="0" shrinkToFit="0" wrapText="1"/>
    </xf>
    <xf borderId="0" fillId="7" fontId="1" numFmtId="4" xfId="0" applyFont="1" applyNumberFormat="1"/>
    <xf borderId="0" fillId="4" fontId="1" numFmtId="4" xfId="0" applyFont="1" applyNumberFormat="1"/>
    <xf borderId="0" fillId="4" fontId="1" numFmtId="4" xfId="0" applyAlignment="1" applyFont="1" applyNumberFormat="1">
      <alignment readingOrder="0" shrinkToFit="0" wrapText="1"/>
    </xf>
    <xf borderId="0" fillId="4" fontId="5" numFmtId="4" xfId="0" applyAlignment="1" applyFont="1" applyNumberFormat="1">
      <alignment readingOrder="0" shrinkToFit="0" wrapText="1"/>
    </xf>
    <xf borderId="0" fillId="3" fontId="1" numFmtId="4" xfId="0" applyAlignment="1" applyFont="1" applyNumberFormat="1">
      <alignment readingOrder="0" shrinkToFit="0" wrapText="1"/>
    </xf>
    <xf borderId="0" fillId="3" fontId="5" numFmtId="4" xfId="0" applyFont="1" applyNumberFormat="1"/>
    <xf borderId="0" fillId="3" fontId="5" numFmtId="4" xfId="0" applyAlignment="1" applyFont="1" applyNumberFormat="1">
      <alignment readingOrder="0" shrinkToFit="0" wrapText="1"/>
    </xf>
    <xf borderId="0" fillId="10" fontId="1" numFmtId="3" xfId="0" applyAlignment="1" applyFill="1" applyFont="1" applyNumberFormat="1">
      <alignment horizontal="right" readingOrder="0" vertical="bottom"/>
    </xf>
    <xf borderId="0" fillId="0" fontId="3" numFmtId="4" xfId="0" applyAlignment="1" applyFont="1" applyNumberForma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5"/>
    <col customWidth="1" min="2" max="2" width="2.38"/>
    <col customWidth="1" min="3" max="3" width="32.88"/>
    <col customWidth="1" min="5" max="6" width="2.38"/>
    <col customWidth="1" min="7" max="7" width="2.75"/>
    <col customWidth="1" min="8" max="8" width="35.88"/>
    <col customWidth="1" min="9" max="9" width="2.38"/>
    <col customWidth="1" min="10" max="21" width="15.13"/>
  </cols>
  <sheetData>
    <row r="1" ht="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</row>
    <row r="3" ht="82.5" customHeight="1">
      <c r="A3" s="4"/>
      <c r="B3" s="4"/>
      <c r="C3" s="4"/>
      <c r="D3" s="2"/>
      <c r="E3" s="4"/>
      <c r="F3" s="4"/>
      <c r="G3" s="4"/>
      <c r="H3" s="5" t="s">
        <v>1</v>
      </c>
      <c r="I3" s="4"/>
      <c r="J3" s="6">
        <v>45536.0</v>
      </c>
      <c r="K3" s="6">
        <v>45566.0</v>
      </c>
      <c r="L3" s="6">
        <v>45597.0</v>
      </c>
      <c r="M3" s="6">
        <v>45627.0</v>
      </c>
      <c r="N3" s="6">
        <v>45658.0</v>
      </c>
      <c r="O3" s="6">
        <v>45689.0</v>
      </c>
      <c r="P3" s="7">
        <v>45717.0</v>
      </c>
      <c r="Q3" s="6">
        <v>45748.0</v>
      </c>
      <c r="R3" s="6">
        <v>45778.0</v>
      </c>
      <c r="S3" s="6">
        <v>45809.0</v>
      </c>
      <c r="T3" s="8">
        <v>45839.0</v>
      </c>
      <c r="U3" s="6">
        <v>45870.0</v>
      </c>
      <c r="V3" s="2"/>
      <c r="W3" s="2"/>
      <c r="X3" s="2"/>
    </row>
    <row r="4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2"/>
      <c r="X4" s="2"/>
    </row>
    <row r="5" ht="35.25" customHeight="1">
      <c r="A5" s="9"/>
      <c r="B5" s="10"/>
      <c r="C5" s="11"/>
      <c r="D5" s="10"/>
      <c r="E5" s="10"/>
      <c r="F5" s="9"/>
      <c r="G5" s="10"/>
      <c r="H5" s="12" t="s">
        <v>2</v>
      </c>
      <c r="I5" s="10"/>
      <c r="J5" s="10"/>
      <c r="K5" s="10"/>
      <c r="L5" s="10"/>
      <c r="M5" s="10"/>
      <c r="N5" s="10"/>
      <c r="O5" s="10"/>
      <c r="P5" s="13"/>
      <c r="Q5" s="10"/>
      <c r="R5" s="10"/>
      <c r="S5" s="10"/>
      <c r="T5" s="10"/>
      <c r="U5" s="10"/>
      <c r="V5" s="9"/>
      <c r="W5" s="9"/>
      <c r="X5" s="9"/>
    </row>
    <row r="6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2"/>
      <c r="R6" s="2"/>
      <c r="S6" s="2"/>
      <c r="T6" s="2"/>
      <c r="U6" s="2"/>
      <c r="V6" s="2"/>
      <c r="W6" s="2"/>
      <c r="X6" s="2"/>
    </row>
    <row r="7">
      <c r="A7" s="2"/>
      <c r="B7" s="2"/>
      <c r="C7" s="1"/>
      <c r="D7" s="2"/>
      <c r="E7" s="2"/>
      <c r="F7" s="2"/>
      <c r="G7" s="2"/>
      <c r="H7" s="1" t="s">
        <v>3</v>
      </c>
      <c r="I7" s="2"/>
      <c r="J7" s="2">
        <f>'Приход ODM'!K14</f>
        <v>-475</v>
      </c>
      <c r="K7" s="2">
        <f>'Приход ODM'!L14</f>
        <v>10865</v>
      </c>
      <c r="L7" s="2">
        <f>'Приход ODM'!M14</f>
        <v>26627.6</v>
      </c>
      <c r="M7" s="2">
        <f>'Приход ODM'!N14</f>
        <v>48537.614</v>
      </c>
      <c r="N7" s="2">
        <f>'Приход ODM'!O14</f>
        <v>78992.53346</v>
      </c>
      <c r="O7" s="2">
        <f>'Приход ODM'!P14</f>
        <v>121324.8715</v>
      </c>
      <c r="P7" s="3">
        <f>'Приход ODM'!Q14</f>
        <v>180166.8214</v>
      </c>
      <c r="Q7" s="2">
        <f>'Приход ODM'!R14</f>
        <v>261957.1317</v>
      </c>
      <c r="R7" s="2">
        <f>'Приход ODM'!S14</f>
        <v>375645.6631</v>
      </c>
      <c r="S7" s="2">
        <f>'Приход ODM'!T14</f>
        <v>533672.7217</v>
      </c>
      <c r="T7" s="2">
        <f>'Приход ODM'!U14</f>
        <v>753330.3332</v>
      </c>
      <c r="U7" s="2">
        <f>'Приход ODM'!V14</f>
        <v>1058654.413</v>
      </c>
      <c r="V7" s="2"/>
      <c r="W7" s="2"/>
      <c r="X7" s="2"/>
    </row>
    <row r="8">
      <c r="A8" s="2"/>
      <c r="B8" s="2"/>
      <c r="C8" s="1"/>
      <c r="D8" s="2"/>
      <c r="E8" s="2"/>
      <c r="F8" s="2"/>
      <c r="G8" s="2"/>
      <c r="H8" s="1" t="s">
        <v>4</v>
      </c>
      <c r="I8" s="2"/>
      <c r="J8" s="2">
        <f>'Приход OEM'!K22</f>
        <v>-475</v>
      </c>
      <c r="K8" s="2">
        <f>'Приход OEM'!L22</f>
        <v>9007.252967</v>
      </c>
      <c r="L8" s="2">
        <f>'Приход OEM'!M22</f>
        <v>20806.69554</v>
      </c>
      <c r="M8" s="2">
        <f>'Приход OEM'!N22</f>
        <v>35281.9814</v>
      </c>
      <c r="N8" s="2">
        <f>'Приход OEM'!O22</f>
        <v>53076.31612</v>
      </c>
      <c r="O8" s="2">
        <f>'Приход OEM'!P22</f>
        <v>74958.95916</v>
      </c>
      <c r="P8" s="3">
        <f>'Приход OEM'!Q22</f>
        <v>101872.2893</v>
      </c>
      <c r="Q8" s="2">
        <f>'Приход OEM'!R22</f>
        <v>134974.2968</v>
      </c>
      <c r="R8" s="2">
        <f>'Приход OEM'!S22</f>
        <v>175688.8665</v>
      </c>
      <c r="S8" s="2">
        <f>'Приход OEM'!T22</f>
        <v>225767.1714</v>
      </c>
      <c r="T8" s="2">
        <f>'Приход OEM'!U22</f>
        <v>287363.0482</v>
      </c>
      <c r="U8" s="2">
        <f>'Приход OEM'!V22</f>
        <v>363125.6552</v>
      </c>
      <c r="V8" s="2"/>
      <c r="W8" s="2"/>
      <c r="X8" s="2"/>
    </row>
    <row r="9" ht="34.5" customHeight="1">
      <c r="A9" s="14"/>
      <c r="B9" s="15"/>
      <c r="C9" s="15"/>
      <c r="D9" s="15"/>
      <c r="E9" s="15"/>
      <c r="F9" s="14"/>
      <c r="G9" s="15"/>
      <c r="H9" s="16" t="s">
        <v>5</v>
      </c>
      <c r="I9" s="15"/>
      <c r="J9" s="15">
        <f t="shared" ref="J9:U9" si="1">SUM(J7:J8)</f>
        <v>-950</v>
      </c>
      <c r="K9" s="15">
        <f t="shared" si="1"/>
        <v>19872.25297</v>
      </c>
      <c r="L9" s="15">
        <f t="shared" si="1"/>
        <v>47434.29554</v>
      </c>
      <c r="M9" s="15">
        <f t="shared" si="1"/>
        <v>83819.5954</v>
      </c>
      <c r="N9" s="15">
        <f t="shared" si="1"/>
        <v>132068.8496</v>
      </c>
      <c r="O9" s="15">
        <f t="shared" si="1"/>
        <v>196283.8307</v>
      </c>
      <c r="P9" s="17">
        <f t="shared" si="1"/>
        <v>282039.1107</v>
      </c>
      <c r="Q9" s="15">
        <f t="shared" si="1"/>
        <v>396931.4285</v>
      </c>
      <c r="R9" s="15">
        <f t="shared" si="1"/>
        <v>551334.5296</v>
      </c>
      <c r="S9" s="15">
        <f t="shared" si="1"/>
        <v>759439.8932</v>
      </c>
      <c r="T9" s="15">
        <f t="shared" si="1"/>
        <v>1040693.381</v>
      </c>
      <c r="U9" s="15">
        <f t="shared" si="1"/>
        <v>1421780.068</v>
      </c>
      <c r="V9" s="14"/>
      <c r="W9" s="14"/>
      <c r="X9" s="14"/>
    </row>
    <row r="10" ht="8.25" customHeight="1">
      <c r="A10" s="2"/>
      <c r="B10" s="2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</row>
    <row r="11" ht="33.75" customHeight="1">
      <c r="A11" s="9"/>
      <c r="B11" s="10"/>
      <c r="C11" s="12"/>
      <c r="D11" s="10"/>
      <c r="E11" s="10"/>
      <c r="F11" s="9"/>
      <c r="G11" s="10"/>
      <c r="H11" s="12" t="s">
        <v>6</v>
      </c>
      <c r="I11" s="10"/>
      <c r="J11" s="10"/>
      <c r="K11" s="10"/>
      <c r="L11" s="10"/>
      <c r="M11" s="10"/>
      <c r="N11" s="10"/>
      <c r="O11" s="10"/>
      <c r="P11" s="13"/>
      <c r="Q11" s="10"/>
      <c r="R11" s="10"/>
      <c r="S11" s="10"/>
      <c r="T11" s="10"/>
      <c r="U11" s="10"/>
      <c r="V11" s="9"/>
      <c r="W11" s="9"/>
      <c r="X11" s="9"/>
    </row>
    <row r="12" ht="33.0" customHeight="1">
      <c r="A12" s="14"/>
      <c r="B12" s="15"/>
      <c r="C12" s="18" t="s">
        <v>7</v>
      </c>
      <c r="D12" s="15"/>
      <c r="E12" s="15"/>
      <c r="F12" s="14"/>
      <c r="G12" s="15"/>
      <c r="H12" s="16" t="s">
        <v>5</v>
      </c>
      <c r="I12" s="15"/>
      <c r="J12" s="15">
        <f t="shared" ref="J12:U12" si="2">SUM(J13)</f>
        <v>112762.1042</v>
      </c>
      <c r="K12" s="15">
        <f t="shared" si="2"/>
        <v>82165.10417</v>
      </c>
      <c r="L12" s="15">
        <f t="shared" si="2"/>
        <v>83378.10417</v>
      </c>
      <c r="M12" s="15">
        <f t="shared" si="2"/>
        <v>85815.10417</v>
      </c>
      <c r="N12" s="15">
        <f t="shared" si="2"/>
        <v>82965.10417</v>
      </c>
      <c r="O12" s="15">
        <f t="shared" si="2"/>
        <v>103655.1042</v>
      </c>
      <c r="P12" s="17">
        <f t="shared" si="2"/>
        <v>85077.10417</v>
      </c>
      <c r="Q12" s="15">
        <f t="shared" si="2"/>
        <v>85608.10417</v>
      </c>
      <c r="R12" s="15">
        <f t="shared" si="2"/>
        <v>106465.1042</v>
      </c>
      <c r="S12" s="15">
        <f t="shared" si="2"/>
        <v>86937.10417</v>
      </c>
      <c r="T12" s="15">
        <f t="shared" si="2"/>
        <v>87446.10417</v>
      </c>
      <c r="U12" s="15">
        <f t="shared" si="2"/>
        <v>107862.1042</v>
      </c>
      <c r="V12" s="14"/>
      <c r="W12" s="14"/>
      <c r="X12" s="14"/>
    </row>
    <row r="13">
      <c r="A13" s="2"/>
      <c r="B13" s="2"/>
      <c r="C13" s="2"/>
      <c r="D13" s="2"/>
      <c r="E13" s="2"/>
      <c r="F13" s="2"/>
      <c r="G13" s="2"/>
      <c r="H13" s="1" t="s">
        <v>8</v>
      </c>
      <c r="I13" s="2"/>
      <c r="J13" s="2">
        <f>'Затраты'!L55</f>
        <v>112762.1042</v>
      </c>
      <c r="K13" s="2">
        <f>'Затраты'!M55</f>
        <v>82165.10417</v>
      </c>
      <c r="L13" s="2">
        <f>'Затраты'!N55</f>
        <v>83378.10417</v>
      </c>
      <c r="M13" s="2">
        <f>'Затраты'!O55</f>
        <v>85815.10417</v>
      </c>
      <c r="N13" s="2">
        <f>'Затраты'!P55</f>
        <v>82965.10417</v>
      </c>
      <c r="O13" s="2">
        <f>'Затраты'!Q55</f>
        <v>103655.1042</v>
      </c>
      <c r="P13" s="3">
        <f>'Затраты'!R55</f>
        <v>85077.10417</v>
      </c>
      <c r="Q13" s="2">
        <f>'Затраты'!S55</f>
        <v>85608.10417</v>
      </c>
      <c r="R13" s="2">
        <f>'Затраты'!T55</f>
        <v>106465.1042</v>
      </c>
      <c r="S13" s="2">
        <f>'Затраты'!U55</f>
        <v>86937.10417</v>
      </c>
      <c r="T13" s="2">
        <f>'Затраты'!V55</f>
        <v>87446.10417</v>
      </c>
      <c r="U13" s="2">
        <f>'Затраты'!W55</f>
        <v>107862.1042</v>
      </c>
      <c r="V13" s="2"/>
      <c r="W13" s="2"/>
      <c r="X13" s="2"/>
    </row>
    <row r="14" ht="6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</row>
    <row r="15" ht="35.25" customHeight="1">
      <c r="A15" s="19"/>
      <c r="B15" s="20"/>
      <c r="C15" s="21" t="s">
        <v>9</v>
      </c>
      <c r="D15" s="20"/>
      <c r="E15" s="20"/>
      <c r="F15" s="19"/>
      <c r="G15" s="20"/>
      <c r="H15" s="22" t="s">
        <v>10</v>
      </c>
      <c r="I15" s="20"/>
      <c r="J15" s="23">
        <f t="shared" ref="J15:U15" si="3">J8-J13</f>
        <v>-113237.1042</v>
      </c>
      <c r="K15" s="23">
        <f t="shared" si="3"/>
        <v>-73157.8512</v>
      </c>
      <c r="L15" s="23">
        <f t="shared" si="3"/>
        <v>-62571.40863</v>
      </c>
      <c r="M15" s="23">
        <f t="shared" si="3"/>
        <v>-50533.12276</v>
      </c>
      <c r="N15" s="23">
        <f t="shared" si="3"/>
        <v>-29888.78805</v>
      </c>
      <c r="O15" s="24">
        <f t="shared" si="3"/>
        <v>-28696.14501</v>
      </c>
      <c r="P15" s="23">
        <f t="shared" si="3"/>
        <v>16795.18509</v>
      </c>
      <c r="Q15" s="23">
        <f t="shared" si="3"/>
        <v>49366.19262</v>
      </c>
      <c r="R15" s="23">
        <f t="shared" si="3"/>
        <v>69223.76229</v>
      </c>
      <c r="S15" s="23">
        <f t="shared" si="3"/>
        <v>138830.0673</v>
      </c>
      <c r="T15" s="23">
        <f t="shared" si="3"/>
        <v>199916.944</v>
      </c>
      <c r="U15" s="23">
        <f t="shared" si="3"/>
        <v>255263.5511</v>
      </c>
      <c r="V15" s="19"/>
      <c r="W15" s="19"/>
      <c r="X15" s="19"/>
    </row>
    <row r="16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5"/>
      <c r="U16" s="25"/>
      <c r="V16" s="2"/>
      <c r="W16" s="2"/>
      <c r="X16" s="2"/>
    </row>
    <row r="17" ht="36.0" customHeight="1">
      <c r="A17" s="9"/>
      <c r="B17" s="10"/>
      <c r="C17" s="11"/>
      <c r="D17" s="10"/>
      <c r="E17" s="10"/>
      <c r="F17" s="9"/>
      <c r="G17" s="10"/>
      <c r="H17" s="12" t="s">
        <v>11</v>
      </c>
      <c r="I17" s="10"/>
      <c r="J17" s="27"/>
      <c r="K17" s="27"/>
      <c r="L17" s="27"/>
      <c r="M17" s="27"/>
      <c r="N17" s="27"/>
      <c r="O17" s="28"/>
      <c r="P17" s="27"/>
      <c r="Q17" s="27"/>
      <c r="R17" s="27"/>
      <c r="S17" s="27"/>
      <c r="T17" s="27"/>
      <c r="U17" s="27"/>
      <c r="V17" s="9"/>
      <c r="W17" s="9"/>
      <c r="X17" s="9"/>
    </row>
    <row r="18">
      <c r="A18" s="2"/>
      <c r="B18" s="2"/>
      <c r="C18" s="1" t="s">
        <v>12</v>
      </c>
      <c r="D18" s="1">
        <v>-220000.0</v>
      </c>
      <c r="E18" s="2"/>
      <c r="F18" s="2"/>
      <c r="G18" s="2"/>
      <c r="H18" s="2"/>
      <c r="I18" s="2"/>
      <c r="J18" s="29">
        <f>D18-J15</f>
        <v>-106762.8958</v>
      </c>
      <c r="K18" s="29">
        <f>D18-J15-K15</f>
        <v>-33605.04463</v>
      </c>
      <c r="L18" s="29">
        <f>D18-J15-K15-L15</f>
        <v>28966.364</v>
      </c>
      <c r="M18" s="29">
        <f>D18-J15-K15-L15-M15</f>
        <v>79499.48676</v>
      </c>
      <c r="N18" s="29">
        <f>D18-J15-K15-L15-M15+N15</f>
        <v>49610.69871</v>
      </c>
      <c r="O18" s="30">
        <f t="shared" ref="O18:U18" si="4">O15</f>
        <v>-28696.14501</v>
      </c>
      <c r="P18" s="29">
        <f t="shared" si="4"/>
        <v>16795.18509</v>
      </c>
      <c r="Q18" s="29">
        <f t="shared" si="4"/>
        <v>49366.19262</v>
      </c>
      <c r="R18" s="29">
        <f t="shared" si="4"/>
        <v>69223.76229</v>
      </c>
      <c r="S18" s="29">
        <f t="shared" si="4"/>
        <v>138830.0673</v>
      </c>
      <c r="T18" s="29">
        <f t="shared" si="4"/>
        <v>199916.944</v>
      </c>
      <c r="U18" s="29">
        <f t="shared" si="4"/>
        <v>255263.5511</v>
      </c>
      <c r="V18" s="2"/>
      <c r="W18" s="2"/>
      <c r="X18" s="2"/>
    </row>
    <row r="19">
      <c r="A19" s="2"/>
      <c r="B19" s="2"/>
      <c r="C19" s="1" t="s">
        <v>13</v>
      </c>
      <c r="D19" s="2"/>
      <c r="E19" s="2"/>
      <c r="F19" s="2"/>
      <c r="G19" s="2"/>
      <c r="H19" s="2"/>
      <c r="I19" s="2"/>
      <c r="J19" s="25"/>
      <c r="K19" s="25"/>
      <c r="L19" s="25"/>
      <c r="M19" s="25"/>
      <c r="N19" s="25"/>
      <c r="O19" s="26"/>
      <c r="P19" s="29">
        <f>P18+O18</f>
        <v>-11900.95992</v>
      </c>
      <c r="Q19" s="25"/>
      <c r="R19" s="25"/>
      <c r="S19" s="25"/>
      <c r="T19" s="25"/>
      <c r="U19" s="25"/>
      <c r="V19" s="2"/>
      <c r="W19" s="2"/>
      <c r="X19" s="2"/>
    </row>
    <row r="20">
      <c r="A20" s="2"/>
      <c r="B20" s="2"/>
      <c r="C20" s="1" t="s">
        <v>14</v>
      </c>
      <c r="D20" s="31">
        <v>0.13</v>
      </c>
      <c r="E20" s="2"/>
      <c r="F20" s="2"/>
      <c r="G20" s="2"/>
      <c r="H20" s="2"/>
      <c r="I20" s="2"/>
      <c r="J20" s="25"/>
      <c r="K20" s="25"/>
      <c r="L20" s="25"/>
      <c r="M20" s="25"/>
      <c r="N20" s="29">
        <f t="shared" ref="N20:U20" si="5">N18-N18*$D$20</f>
        <v>43161.30788</v>
      </c>
      <c r="O20" s="30">
        <f t="shared" si="5"/>
        <v>-24965.64616</v>
      </c>
      <c r="P20" s="29">
        <f t="shared" si="5"/>
        <v>14611.81103</v>
      </c>
      <c r="Q20" s="29">
        <f t="shared" si="5"/>
        <v>42948.58758</v>
      </c>
      <c r="R20" s="29">
        <f t="shared" si="5"/>
        <v>60224.67319</v>
      </c>
      <c r="S20" s="29">
        <f t="shared" si="5"/>
        <v>120782.1585</v>
      </c>
      <c r="T20" s="29">
        <f t="shared" si="5"/>
        <v>173927.7413</v>
      </c>
      <c r="U20" s="29">
        <f t="shared" si="5"/>
        <v>222079.2894</v>
      </c>
      <c r="V20" s="2"/>
      <c r="W20" s="2"/>
      <c r="X20" s="2"/>
    </row>
    <row r="21">
      <c r="A21" s="2"/>
      <c r="B21" s="2"/>
      <c r="C21" s="1" t="s">
        <v>15</v>
      </c>
      <c r="D21" s="31">
        <v>0.26</v>
      </c>
      <c r="E21" s="2"/>
      <c r="F21" s="2"/>
      <c r="G21" s="2"/>
      <c r="H21" s="2"/>
      <c r="I21" s="2"/>
      <c r="J21" s="32"/>
      <c r="K21" s="32"/>
      <c r="L21" s="32"/>
      <c r="M21" s="32"/>
      <c r="N21" s="29">
        <f t="shared" ref="N21:U21" si="6">N20-N20*$D$21</f>
        <v>31939.36783</v>
      </c>
      <c r="O21" s="30">
        <f t="shared" si="6"/>
        <v>-18474.57816</v>
      </c>
      <c r="P21" s="29">
        <f t="shared" si="6"/>
        <v>10812.74016</v>
      </c>
      <c r="Q21" s="29">
        <f t="shared" si="6"/>
        <v>31781.95481</v>
      </c>
      <c r="R21" s="29">
        <f t="shared" si="6"/>
        <v>44566.25816</v>
      </c>
      <c r="S21" s="29">
        <f t="shared" si="6"/>
        <v>89378.7973</v>
      </c>
      <c r="T21" s="29">
        <f t="shared" si="6"/>
        <v>128706.5285</v>
      </c>
      <c r="U21" s="29">
        <f t="shared" si="6"/>
        <v>164338.6742</v>
      </c>
      <c r="V21" s="2"/>
      <c r="W21" s="2"/>
      <c r="X21" s="2"/>
    </row>
    <row r="22" ht="63.0" customHeight="1">
      <c r="A22" s="19"/>
      <c r="B22" s="33"/>
      <c r="C22" s="34" t="s">
        <v>16</v>
      </c>
      <c r="D22" s="35">
        <v>0.35</v>
      </c>
      <c r="E22" s="33"/>
      <c r="F22" s="19"/>
      <c r="G22" s="33"/>
      <c r="H22" s="33"/>
      <c r="I22" s="33"/>
      <c r="J22" s="36">
        <f t="shared" ref="J22:M22" si="7">J18</f>
        <v>-106762.8958</v>
      </c>
      <c r="K22" s="36">
        <f t="shared" si="7"/>
        <v>-33605.04463</v>
      </c>
      <c r="L22" s="36">
        <f t="shared" si="7"/>
        <v>28966.364</v>
      </c>
      <c r="M22" s="36">
        <f t="shared" si="7"/>
        <v>79499.48676</v>
      </c>
      <c r="N22" s="36">
        <f t="shared" ref="N22:U22" si="8">N21-N21*$D$22</f>
        <v>20760.58909</v>
      </c>
      <c r="O22" s="36">
        <f t="shared" si="8"/>
        <v>-12008.4758</v>
      </c>
      <c r="P22" s="36">
        <f t="shared" si="8"/>
        <v>7028.281103</v>
      </c>
      <c r="Q22" s="36">
        <f t="shared" si="8"/>
        <v>20658.27063</v>
      </c>
      <c r="R22" s="36">
        <f t="shared" si="8"/>
        <v>28968.0678</v>
      </c>
      <c r="S22" s="36">
        <f t="shared" si="8"/>
        <v>58096.21824</v>
      </c>
      <c r="T22" s="36">
        <f t="shared" si="8"/>
        <v>83659.24356</v>
      </c>
      <c r="U22" s="36">
        <f t="shared" si="8"/>
        <v>106820.1382</v>
      </c>
      <c r="V22" s="19"/>
      <c r="W22" s="19"/>
      <c r="X22" s="19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2"/>
      <c r="X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2"/>
      <c r="X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2"/>
      <c r="X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2"/>
      <c r="X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2"/>
      <c r="X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2"/>
      <c r="X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2"/>
      <c r="R29" s="2"/>
      <c r="S29" s="2"/>
      <c r="T29" s="2"/>
      <c r="U29" s="2"/>
      <c r="V29" s="2"/>
      <c r="W29" s="2"/>
      <c r="X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/>
      <c r="R30" s="2"/>
      <c r="S30" s="2"/>
      <c r="T30" s="2"/>
      <c r="U30" s="2"/>
      <c r="V30" s="2"/>
      <c r="W30" s="2"/>
      <c r="X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2"/>
      <c r="R31" s="2"/>
      <c r="S31" s="2"/>
      <c r="T31" s="2"/>
      <c r="U31" s="2"/>
      <c r="V31" s="2"/>
      <c r="W31" s="2"/>
      <c r="X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2"/>
      <c r="R32" s="2"/>
      <c r="S32" s="2"/>
      <c r="T32" s="2"/>
      <c r="U32" s="2"/>
      <c r="V32" s="2"/>
      <c r="W32" s="2"/>
      <c r="X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2"/>
      <c r="X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2"/>
      <c r="X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2"/>
      <c r="X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2"/>
      <c r="R36" s="2"/>
      <c r="S36" s="2"/>
      <c r="T36" s="2"/>
      <c r="U36" s="2"/>
      <c r="V36" s="2"/>
      <c r="W36" s="2"/>
      <c r="X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2"/>
      <c r="R37" s="2"/>
      <c r="S37" s="2"/>
      <c r="T37" s="2"/>
      <c r="U37" s="2"/>
      <c r="V37" s="2"/>
      <c r="W37" s="2"/>
      <c r="X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2"/>
      <c r="R38" s="2"/>
      <c r="S38" s="2"/>
      <c r="T38" s="2"/>
      <c r="U38" s="2"/>
      <c r="V38" s="2"/>
      <c r="W38" s="2"/>
      <c r="X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2"/>
      <c r="R39" s="2"/>
      <c r="S39" s="2"/>
      <c r="T39" s="2"/>
      <c r="U39" s="2"/>
      <c r="V39" s="2"/>
      <c r="W39" s="2"/>
      <c r="X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2"/>
      <c r="X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2"/>
      <c r="X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2"/>
      <c r="R42" s="2"/>
      <c r="S42" s="2"/>
      <c r="T42" s="2"/>
      <c r="U42" s="2"/>
      <c r="V42" s="2"/>
      <c r="W42" s="2"/>
      <c r="X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2"/>
      <c r="R43" s="2"/>
      <c r="S43" s="2"/>
      <c r="T43" s="2"/>
      <c r="U43" s="2"/>
      <c r="V43" s="2"/>
      <c r="W43" s="2"/>
      <c r="X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2"/>
      <c r="T44" s="2"/>
      <c r="U44" s="2"/>
      <c r="V44" s="2"/>
      <c r="W44" s="2"/>
      <c r="X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2"/>
      <c r="T45" s="2"/>
      <c r="U45" s="2"/>
      <c r="V45" s="2"/>
      <c r="W45" s="2"/>
      <c r="X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2"/>
      <c r="T46" s="2"/>
      <c r="U46" s="2"/>
      <c r="V46" s="2"/>
      <c r="W46" s="2"/>
      <c r="X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2"/>
      <c r="X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2"/>
      <c r="X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2"/>
      <c r="X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2"/>
      <c r="R50" s="2"/>
      <c r="S50" s="2"/>
      <c r="T50" s="2"/>
      <c r="U50" s="2"/>
      <c r="V50" s="2"/>
      <c r="W50" s="2"/>
      <c r="X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2"/>
      <c r="R51" s="2"/>
      <c r="S51" s="2"/>
      <c r="T51" s="2"/>
      <c r="U51" s="2"/>
      <c r="V51" s="2"/>
      <c r="W51" s="2"/>
      <c r="X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2"/>
      <c r="R52" s="2"/>
      <c r="S52" s="2"/>
      <c r="T52" s="2"/>
      <c r="U52" s="2"/>
      <c r="V52" s="2"/>
      <c r="W52" s="2"/>
      <c r="X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2"/>
      <c r="R53" s="2"/>
      <c r="S53" s="2"/>
      <c r="T53" s="2"/>
      <c r="U53" s="2"/>
      <c r="V53" s="2"/>
      <c r="W53" s="2"/>
      <c r="X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2"/>
      <c r="R54" s="2"/>
      <c r="S54" s="2"/>
      <c r="T54" s="2"/>
      <c r="U54" s="2"/>
      <c r="V54" s="2"/>
      <c r="W54" s="2"/>
      <c r="X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2"/>
      <c r="R55" s="2"/>
      <c r="S55" s="2"/>
      <c r="T55" s="2"/>
      <c r="U55" s="2"/>
      <c r="V55" s="2"/>
      <c r="W55" s="2"/>
      <c r="X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2"/>
      <c r="R56" s="2"/>
      <c r="S56" s="2"/>
      <c r="T56" s="2"/>
      <c r="U56" s="2"/>
      <c r="V56" s="2"/>
      <c r="W56" s="2"/>
      <c r="X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2"/>
      <c r="R57" s="2"/>
      <c r="S57" s="2"/>
      <c r="T57" s="2"/>
      <c r="U57" s="2"/>
      <c r="V57" s="2"/>
      <c r="W57" s="2"/>
      <c r="X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2"/>
      <c r="X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2"/>
      <c r="R59" s="2"/>
      <c r="S59" s="2"/>
      <c r="T59" s="2"/>
      <c r="U59" s="2"/>
      <c r="V59" s="2"/>
      <c r="W59" s="2"/>
      <c r="X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2"/>
      <c r="R60" s="2"/>
      <c r="S60" s="2"/>
      <c r="T60" s="2"/>
      <c r="U60" s="2"/>
      <c r="V60" s="2"/>
      <c r="W60" s="2"/>
      <c r="X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2"/>
      <c r="R61" s="2"/>
      <c r="S61" s="2"/>
      <c r="T61" s="2"/>
      <c r="U61" s="2"/>
      <c r="V61" s="2"/>
      <c r="W61" s="2"/>
      <c r="X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2"/>
      <c r="R62" s="2"/>
      <c r="S62" s="2"/>
      <c r="T62" s="2"/>
      <c r="U62" s="2"/>
      <c r="V62" s="2"/>
      <c r="W62" s="2"/>
      <c r="X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2"/>
      <c r="R63" s="2"/>
      <c r="S63" s="2"/>
      <c r="T63" s="2"/>
      <c r="U63" s="2"/>
      <c r="V63" s="2"/>
      <c r="W63" s="2"/>
      <c r="X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2"/>
      <c r="R64" s="2"/>
      <c r="S64" s="2"/>
      <c r="T64" s="2"/>
      <c r="U64" s="2"/>
      <c r="V64" s="2"/>
      <c r="W64" s="2"/>
      <c r="X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2"/>
      <c r="R65" s="2"/>
      <c r="S65" s="2"/>
      <c r="T65" s="2"/>
      <c r="U65" s="2"/>
      <c r="V65" s="2"/>
      <c r="W65" s="2"/>
      <c r="X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2"/>
      <c r="R66" s="2"/>
      <c r="S66" s="2"/>
      <c r="T66" s="2"/>
      <c r="U66" s="2"/>
      <c r="V66" s="2"/>
      <c r="W66" s="2"/>
      <c r="X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2"/>
      <c r="R67" s="2"/>
      <c r="S67" s="2"/>
      <c r="T67" s="2"/>
      <c r="U67" s="2"/>
      <c r="V67" s="2"/>
      <c r="W67" s="2"/>
      <c r="X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  <c r="R68" s="2"/>
      <c r="S68" s="2"/>
      <c r="T68" s="2"/>
      <c r="U68" s="2"/>
      <c r="V68" s="2"/>
      <c r="W68" s="2"/>
      <c r="X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  <c r="R69" s="2"/>
      <c r="S69" s="2"/>
      <c r="T69" s="2"/>
      <c r="U69" s="2"/>
      <c r="V69" s="2"/>
      <c r="W69" s="2"/>
      <c r="X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2"/>
      <c r="R70" s="2"/>
      <c r="S70" s="2"/>
      <c r="T70" s="2"/>
      <c r="U70" s="2"/>
      <c r="V70" s="2"/>
      <c r="W70" s="2"/>
      <c r="X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2"/>
      <c r="R71" s="2"/>
      <c r="S71" s="2"/>
      <c r="T71" s="2"/>
      <c r="U71" s="2"/>
      <c r="V71" s="2"/>
      <c r="W71" s="2"/>
      <c r="X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2"/>
      <c r="R72" s="2"/>
      <c r="S72" s="2"/>
      <c r="T72" s="2"/>
      <c r="U72" s="2"/>
      <c r="V72" s="2"/>
      <c r="W72" s="2"/>
      <c r="X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  <c r="R73" s="2"/>
      <c r="S73" s="2"/>
      <c r="T73" s="2"/>
      <c r="U73" s="2"/>
      <c r="V73" s="2"/>
      <c r="W73" s="2"/>
      <c r="X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  <c r="R74" s="2"/>
      <c r="S74" s="2"/>
      <c r="T74" s="2"/>
      <c r="U74" s="2"/>
      <c r="V74" s="2"/>
      <c r="W74" s="2"/>
      <c r="X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2"/>
      <c r="R75" s="2"/>
      <c r="S75" s="2"/>
      <c r="T75" s="2"/>
      <c r="U75" s="2"/>
      <c r="V75" s="2"/>
      <c r="W75" s="2"/>
      <c r="X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2"/>
      <c r="R76" s="2"/>
      <c r="S76" s="2"/>
      <c r="T76" s="2"/>
      <c r="U76" s="2"/>
      <c r="V76" s="2"/>
      <c r="W76" s="2"/>
      <c r="X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2"/>
      <c r="R77" s="2"/>
      <c r="S77" s="2"/>
      <c r="T77" s="2"/>
      <c r="U77" s="2"/>
      <c r="V77" s="2"/>
      <c r="W77" s="2"/>
      <c r="X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2"/>
      <c r="R78" s="2"/>
      <c r="S78" s="2"/>
      <c r="T78" s="2"/>
      <c r="U78" s="2"/>
      <c r="V78" s="2"/>
      <c r="W78" s="2"/>
      <c r="X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2"/>
      <c r="R79" s="2"/>
      <c r="S79" s="2"/>
      <c r="T79" s="2"/>
      <c r="U79" s="2"/>
      <c r="V79" s="2"/>
      <c r="W79" s="2"/>
      <c r="X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2"/>
      <c r="R80" s="2"/>
      <c r="S80" s="2"/>
      <c r="T80" s="2"/>
      <c r="U80" s="2"/>
      <c r="V80" s="2"/>
      <c r="W80" s="2"/>
      <c r="X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  <c r="R81" s="2"/>
      <c r="S81" s="2"/>
      <c r="T81" s="2"/>
      <c r="U81" s="2"/>
      <c r="V81" s="2"/>
      <c r="W81" s="2"/>
      <c r="X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2"/>
      <c r="R82" s="2"/>
      <c r="S82" s="2"/>
      <c r="T82" s="2"/>
      <c r="U82" s="2"/>
      <c r="V82" s="2"/>
      <c r="W82" s="2"/>
      <c r="X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2"/>
      <c r="R83" s="2"/>
      <c r="S83" s="2"/>
      <c r="T83" s="2"/>
      <c r="U83" s="2"/>
      <c r="V83" s="2"/>
      <c r="W83" s="2"/>
      <c r="X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2"/>
      <c r="R84" s="2"/>
      <c r="S84" s="2"/>
      <c r="T84" s="2"/>
      <c r="U84" s="2"/>
      <c r="V84" s="2"/>
      <c r="W84" s="2"/>
      <c r="X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2"/>
      <c r="R85" s="2"/>
      <c r="S85" s="2"/>
      <c r="T85" s="2"/>
      <c r="U85" s="2"/>
      <c r="V85" s="2"/>
      <c r="W85" s="2"/>
      <c r="X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2"/>
      <c r="R86" s="2"/>
      <c r="S86" s="2"/>
      <c r="T86" s="2"/>
      <c r="U86" s="2"/>
      <c r="V86" s="2"/>
      <c r="W86" s="2"/>
      <c r="X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2"/>
      <c r="R87" s="2"/>
      <c r="S87" s="2"/>
      <c r="T87" s="2"/>
      <c r="U87" s="2"/>
      <c r="V87" s="2"/>
      <c r="W87" s="2"/>
      <c r="X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2"/>
      <c r="R88" s="2"/>
      <c r="S88" s="2"/>
      <c r="T88" s="2"/>
      <c r="U88" s="2"/>
      <c r="V88" s="2"/>
      <c r="W88" s="2"/>
      <c r="X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2"/>
      <c r="R89" s="2"/>
      <c r="S89" s="2"/>
      <c r="T89" s="2"/>
      <c r="U89" s="2"/>
      <c r="V89" s="2"/>
      <c r="W89" s="2"/>
      <c r="X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2"/>
      <c r="R90" s="2"/>
      <c r="S90" s="2"/>
      <c r="T90" s="2"/>
      <c r="U90" s="2"/>
      <c r="V90" s="2"/>
      <c r="W90" s="2"/>
      <c r="X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2"/>
      <c r="R91" s="2"/>
      <c r="S91" s="2"/>
      <c r="T91" s="2"/>
      <c r="U91" s="2"/>
      <c r="V91" s="2"/>
      <c r="W91" s="2"/>
      <c r="X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2"/>
      <c r="R92" s="2"/>
      <c r="S92" s="2"/>
      <c r="T92" s="2"/>
      <c r="U92" s="2"/>
      <c r="V92" s="2"/>
      <c r="W92" s="2"/>
      <c r="X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2"/>
      <c r="R93" s="2"/>
      <c r="S93" s="2"/>
      <c r="T93" s="2"/>
      <c r="U93" s="2"/>
      <c r="V93" s="2"/>
      <c r="W93" s="2"/>
      <c r="X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  <c r="R94" s="2"/>
      <c r="S94" s="2"/>
      <c r="T94" s="2"/>
      <c r="U94" s="2"/>
      <c r="V94" s="2"/>
      <c r="W94" s="2"/>
      <c r="X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2"/>
      <c r="R95" s="2"/>
      <c r="S95" s="2"/>
      <c r="T95" s="2"/>
      <c r="U95" s="2"/>
      <c r="V95" s="2"/>
      <c r="W95" s="2"/>
      <c r="X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2"/>
      <c r="R96" s="2"/>
      <c r="S96" s="2"/>
      <c r="T96" s="2"/>
      <c r="U96" s="2"/>
      <c r="V96" s="2"/>
      <c r="W96" s="2"/>
      <c r="X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2"/>
      <c r="R97" s="2"/>
      <c r="S97" s="2"/>
      <c r="T97" s="2"/>
      <c r="U97" s="2"/>
      <c r="V97" s="2"/>
      <c r="W97" s="2"/>
      <c r="X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2"/>
      <c r="R98" s="2"/>
      <c r="S98" s="2"/>
      <c r="T98" s="2"/>
      <c r="U98" s="2"/>
      <c r="V98" s="2"/>
      <c r="W98" s="2"/>
      <c r="X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2"/>
      <c r="R99" s="2"/>
      <c r="S99" s="2"/>
      <c r="T99" s="2"/>
      <c r="U99" s="2"/>
      <c r="V99" s="2"/>
      <c r="W99" s="2"/>
      <c r="X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2"/>
      <c r="R100" s="2"/>
      <c r="S100" s="2"/>
      <c r="T100" s="2"/>
      <c r="U100" s="2"/>
      <c r="V100" s="2"/>
      <c r="W100" s="2"/>
      <c r="X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2"/>
      <c r="R101" s="2"/>
      <c r="S101" s="2"/>
      <c r="T101" s="2"/>
      <c r="U101" s="2"/>
      <c r="V101" s="2"/>
      <c r="W101" s="2"/>
      <c r="X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2"/>
      <c r="R102" s="2"/>
      <c r="S102" s="2"/>
      <c r="T102" s="2"/>
      <c r="U102" s="2"/>
      <c r="V102" s="2"/>
      <c r="W102" s="2"/>
      <c r="X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2"/>
      <c r="R103" s="2"/>
      <c r="S103" s="2"/>
      <c r="T103" s="2"/>
      <c r="U103" s="2"/>
      <c r="V103" s="2"/>
      <c r="W103" s="2"/>
      <c r="X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2"/>
      <c r="R104" s="2"/>
      <c r="S104" s="2"/>
      <c r="T104" s="2"/>
      <c r="U104" s="2"/>
      <c r="V104" s="2"/>
      <c r="W104" s="2"/>
      <c r="X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2"/>
      <c r="R105" s="2"/>
      <c r="S105" s="2"/>
      <c r="T105" s="2"/>
      <c r="U105" s="2"/>
      <c r="V105" s="2"/>
      <c r="W105" s="2"/>
      <c r="X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2"/>
      <c r="R106" s="2"/>
      <c r="S106" s="2"/>
      <c r="T106" s="2"/>
      <c r="U106" s="2"/>
      <c r="V106" s="2"/>
      <c r="W106" s="2"/>
      <c r="X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  <c r="R107" s="2"/>
      <c r="S107" s="2"/>
      <c r="T107" s="2"/>
      <c r="U107" s="2"/>
      <c r="V107" s="2"/>
      <c r="W107" s="2"/>
      <c r="X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2"/>
      <c r="R108" s="2"/>
      <c r="S108" s="2"/>
      <c r="T108" s="2"/>
      <c r="U108" s="2"/>
      <c r="V108" s="2"/>
      <c r="W108" s="2"/>
      <c r="X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2"/>
      <c r="R109" s="2"/>
      <c r="S109" s="2"/>
      <c r="T109" s="2"/>
      <c r="U109" s="2"/>
      <c r="V109" s="2"/>
      <c r="W109" s="2"/>
      <c r="X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2"/>
      <c r="R110" s="2"/>
      <c r="S110" s="2"/>
      <c r="T110" s="2"/>
      <c r="U110" s="2"/>
      <c r="V110" s="2"/>
      <c r="W110" s="2"/>
      <c r="X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2"/>
      <c r="R111" s="2"/>
      <c r="S111" s="2"/>
      <c r="T111" s="2"/>
      <c r="U111" s="2"/>
      <c r="V111" s="2"/>
      <c r="W111" s="2"/>
      <c r="X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2"/>
      <c r="R112" s="2"/>
      <c r="S112" s="2"/>
      <c r="T112" s="2"/>
      <c r="U112" s="2"/>
      <c r="V112" s="2"/>
      <c r="W112" s="2"/>
      <c r="X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2"/>
      <c r="R113" s="2"/>
      <c r="S113" s="2"/>
      <c r="T113" s="2"/>
      <c r="U113" s="2"/>
      <c r="V113" s="2"/>
      <c r="W113" s="2"/>
      <c r="X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2"/>
      <c r="R114" s="2"/>
      <c r="S114" s="2"/>
      <c r="T114" s="2"/>
      <c r="U114" s="2"/>
      <c r="V114" s="2"/>
      <c r="W114" s="2"/>
      <c r="X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2"/>
      <c r="R115" s="2"/>
      <c r="S115" s="2"/>
      <c r="T115" s="2"/>
      <c r="U115" s="2"/>
      <c r="V115" s="2"/>
      <c r="W115" s="2"/>
      <c r="X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2"/>
      <c r="R116" s="2"/>
      <c r="S116" s="2"/>
      <c r="T116" s="2"/>
      <c r="U116" s="2"/>
      <c r="V116" s="2"/>
      <c r="W116" s="2"/>
      <c r="X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2"/>
      <c r="R117" s="2"/>
      <c r="S117" s="2"/>
      <c r="T117" s="2"/>
      <c r="U117" s="2"/>
      <c r="V117" s="2"/>
      <c r="W117" s="2"/>
      <c r="X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2"/>
      <c r="R118" s="2"/>
      <c r="S118" s="2"/>
      <c r="T118" s="2"/>
      <c r="U118" s="2"/>
      <c r="V118" s="2"/>
      <c r="W118" s="2"/>
      <c r="X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2"/>
      <c r="R119" s="2"/>
      <c r="S119" s="2"/>
      <c r="T119" s="2"/>
      <c r="U119" s="2"/>
      <c r="V119" s="2"/>
      <c r="W119" s="2"/>
      <c r="X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  <c r="R120" s="2"/>
      <c r="S120" s="2"/>
      <c r="T120" s="2"/>
      <c r="U120" s="2"/>
      <c r="V120" s="2"/>
      <c r="W120" s="2"/>
      <c r="X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2"/>
      <c r="R121" s="2"/>
      <c r="S121" s="2"/>
      <c r="T121" s="2"/>
      <c r="U121" s="2"/>
      <c r="V121" s="2"/>
      <c r="W121" s="2"/>
      <c r="X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2"/>
      <c r="R122" s="2"/>
      <c r="S122" s="2"/>
      <c r="T122" s="2"/>
      <c r="U122" s="2"/>
      <c r="V122" s="2"/>
      <c r="W122" s="2"/>
      <c r="X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2"/>
      <c r="R123" s="2"/>
      <c r="S123" s="2"/>
      <c r="T123" s="2"/>
      <c r="U123" s="2"/>
      <c r="V123" s="2"/>
      <c r="W123" s="2"/>
      <c r="X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2"/>
      <c r="R124" s="2"/>
      <c r="S124" s="2"/>
      <c r="T124" s="2"/>
      <c r="U124" s="2"/>
      <c r="V124" s="2"/>
      <c r="W124" s="2"/>
      <c r="X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2"/>
      <c r="R125" s="2"/>
      <c r="S125" s="2"/>
      <c r="T125" s="2"/>
      <c r="U125" s="2"/>
      <c r="V125" s="2"/>
      <c r="W125" s="2"/>
      <c r="X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2"/>
      <c r="R126" s="2"/>
      <c r="S126" s="2"/>
      <c r="T126" s="2"/>
      <c r="U126" s="2"/>
      <c r="V126" s="2"/>
      <c r="W126" s="2"/>
      <c r="X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  <c r="Q127" s="2"/>
      <c r="R127" s="2"/>
      <c r="S127" s="2"/>
      <c r="T127" s="2"/>
      <c r="U127" s="2"/>
      <c r="V127" s="2"/>
      <c r="W127" s="2"/>
      <c r="X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  <c r="Q128" s="2"/>
      <c r="R128" s="2"/>
      <c r="S128" s="2"/>
      <c r="T128" s="2"/>
      <c r="U128" s="2"/>
      <c r="V128" s="2"/>
      <c r="W128" s="2"/>
      <c r="X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2"/>
      <c r="R129" s="2"/>
      <c r="S129" s="2"/>
      <c r="T129" s="2"/>
      <c r="U129" s="2"/>
      <c r="V129" s="2"/>
      <c r="W129" s="2"/>
      <c r="X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  <c r="Q130" s="2"/>
      <c r="R130" s="2"/>
      <c r="S130" s="2"/>
      <c r="T130" s="2"/>
      <c r="U130" s="2"/>
      <c r="V130" s="2"/>
      <c r="W130" s="2"/>
      <c r="X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  <c r="Q131" s="2"/>
      <c r="R131" s="2"/>
      <c r="S131" s="2"/>
      <c r="T131" s="2"/>
      <c r="U131" s="2"/>
      <c r="V131" s="2"/>
      <c r="W131" s="2"/>
      <c r="X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  <c r="Q132" s="2"/>
      <c r="R132" s="2"/>
      <c r="S132" s="2"/>
      <c r="T132" s="2"/>
      <c r="U132" s="2"/>
      <c r="V132" s="2"/>
      <c r="W132" s="2"/>
      <c r="X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2"/>
      <c r="R133" s="2"/>
      <c r="S133" s="2"/>
      <c r="T133" s="2"/>
      <c r="U133" s="2"/>
      <c r="V133" s="2"/>
      <c r="W133" s="2"/>
      <c r="X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  <c r="Q134" s="2"/>
      <c r="R134" s="2"/>
      <c r="S134" s="2"/>
      <c r="T134" s="2"/>
      <c r="U134" s="2"/>
      <c r="V134" s="2"/>
      <c r="W134" s="2"/>
      <c r="X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T135" s="2"/>
      <c r="U135" s="2"/>
      <c r="V135" s="2"/>
      <c r="W135" s="2"/>
      <c r="X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T136" s="2"/>
      <c r="U136" s="2"/>
      <c r="V136" s="2"/>
      <c r="W136" s="2"/>
      <c r="X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T137" s="2"/>
      <c r="U137" s="2"/>
      <c r="V137" s="2"/>
      <c r="W137" s="2"/>
      <c r="X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T138" s="2"/>
      <c r="U138" s="2"/>
      <c r="V138" s="2"/>
      <c r="W138" s="2"/>
      <c r="X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T139" s="2"/>
      <c r="U139" s="2"/>
      <c r="V139" s="2"/>
      <c r="W139" s="2"/>
      <c r="X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T140" s="2"/>
      <c r="U140" s="2"/>
      <c r="V140" s="2"/>
      <c r="W140" s="2"/>
      <c r="X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T141" s="2"/>
      <c r="U141" s="2"/>
      <c r="V141" s="2"/>
      <c r="W141" s="2"/>
      <c r="X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T142" s="2"/>
      <c r="U142" s="2"/>
      <c r="V142" s="2"/>
      <c r="W142" s="2"/>
      <c r="X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T143" s="2"/>
      <c r="U143" s="2"/>
      <c r="V143" s="2"/>
      <c r="W143" s="2"/>
      <c r="X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T144" s="2"/>
      <c r="U144" s="2"/>
      <c r="V144" s="2"/>
      <c r="W144" s="2"/>
      <c r="X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T145" s="2"/>
      <c r="U145" s="2"/>
      <c r="V145" s="2"/>
      <c r="W145" s="2"/>
      <c r="X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T146" s="2"/>
      <c r="U146" s="2"/>
      <c r="V146" s="2"/>
      <c r="W146" s="2"/>
      <c r="X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T147" s="2"/>
      <c r="U147" s="2"/>
      <c r="V147" s="2"/>
      <c r="W147" s="2"/>
      <c r="X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T148" s="2"/>
      <c r="U148" s="2"/>
      <c r="V148" s="2"/>
      <c r="W148" s="2"/>
      <c r="X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T149" s="2"/>
      <c r="U149" s="2"/>
      <c r="V149" s="2"/>
      <c r="W149" s="2"/>
      <c r="X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T150" s="2"/>
      <c r="U150" s="2"/>
      <c r="V150" s="2"/>
      <c r="W150" s="2"/>
      <c r="X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T151" s="2"/>
      <c r="U151" s="2"/>
      <c r="V151" s="2"/>
      <c r="W151" s="2"/>
      <c r="X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T152" s="2"/>
      <c r="U152" s="2"/>
      <c r="V152" s="2"/>
      <c r="W152" s="2"/>
      <c r="X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T153" s="2"/>
      <c r="U153" s="2"/>
      <c r="V153" s="2"/>
      <c r="W153" s="2"/>
      <c r="X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T154" s="2"/>
      <c r="U154" s="2"/>
      <c r="V154" s="2"/>
      <c r="W154" s="2"/>
      <c r="X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T155" s="2"/>
      <c r="U155" s="2"/>
      <c r="V155" s="2"/>
      <c r="W155" s="2"/>
      <c r="X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  <c r="Q157" s="2"/>
      <c r="R157" s="2"/>
      <c r="S157" s="2"/>
      <c r="T157" s="2"/>
      <c r="U157" s="2"/>
      <c r="V157" s="2"/>
      <c r="W157" s="2"/>
      <c r="X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  <c r="Q158" s="2"/>
      <c r="R158" s="2"/>
      <c r="S158" s="2"/>
      <c r="T158" s="2"/>
      <c r="U158" s="2"/>
      <c r="V158" s="2"/>
      <c r="W158" s="2"/>
      <c r="X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2"/>
      <c r="R159" s="2"/>
      <c r="S159" s="2"/>
      <c r="T159" s="2"/>
      <c r="U159" s="2"/>
      <c r="V159" s="2"/>
      <c r="W159" s="2"/>
      <c r="X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  <c r="Q160" s="2"/>
      <c r="R160" s="2"/>
      <c r="S160" s="2"/>
      <c r="T160" s="2"/>
      <c r="U160" s="2"/>
      <c r="V160" s="2"/>
      <c r="W160" s="2"/>
      <c r="X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  <c r="Q161" s="2"/>
      <c r="R161" s="2"/>
      <c r="S161" s="2"/>
      <c r="T161" s="2"/>
      <c r="U161" s="2"/>
      <c r="V161" s="2"/>
      <c r="W161" s="2"/>
      <c r="X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  <c r="Q162" s="2"/>
      <c r="R162" s="2"/>
      <c r="S162" s="2"/>
      <c r="T162" s="2"/>
      <c r="U162" s="2"/>
      <c r="V162" s="2"/>
      <c r="W162" s="2"/>
      <c r="X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  <c r="Q163" s="2"/>
      <c r="R163" s="2"/>
      <c r="S163" s="2"/>
      <c r="T163" s="2"/>
      <c r="U163" s="2"/>
      <c r="V163" s="2"/>
      <c r="W163" s="2"/>
      <c r="X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  <c r="Q164" s="2"/>
      <c r="R164" s="2"/>
      <c r="S164" s="2"/>
      <c r="T164" s="2"/>
      <c r="U164" s="2"/>
      <c r="V164" s="2"/>
      <c r="W164" s="2"/>
      <c r="X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  <c r="Q165" s="2"/>
      <c r="R165" s="2"/>
      <c r="S165" s="2"/>
      <c r="T165" s="2"/>
      <c r="U165" s="2"/>
      <c r="V165" s="2"/>
      <c r="W165" s="2"/>
      <c r="X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  <c r="Q166" s="2"/>
      <c r="R166" s="2"/>
      <c r="S166" s="2"/>
      <c r="T166" s="2"/>
      <c r="U166" s="2"/>
      <c r="V166" s="2"/>
      <c r="W166" s="2"/>
      <c r="X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  <c r="Q167" s="2"/>
      <c r="R167" s="2"/>
      <c r="S167" s="2"/>
      <c r="T167" s="2"/>
      <c r="U167" s="2"/>
      <c r="V167" s="2"/>
      <c r="W167" s="2"/>
      <c r="X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  <c r="Q168" s="2"/>
      <c r="R168" s="2"/>
      <c r="S168" s="2"/>
      <c r="T168" s="2"/>
      <c r="U168" s="2"/>
      <c r="V168" s="2"/>
      <c r="W168" s="2"/>
      <c r="X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  <c r="Q169" s="2"/>
      <c r="R169" s="2"/>
      <c r="S169" s="2"/>
      <c r="T169" s="2"/>
      <c r="U169" s="2"/>
      <c r="V169" s="2"/>
      <c r="W169" s="2"/>
      <c r="X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  <c r="Q170" s="2"/>
      <c r="R170" s="2"/>
      <c r="S170" s="2"/>
      <c r="T170" s="2"/>
      <c r="U170" s="2"/>
      <c r="V170" s="2"/>
      <c r="W170" s="2"/>
      <c r="X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  <c r="Q171" s="2"/>
      <c r="R171" s="2"/>
      <c r="S171" s="2"/>
      <c r="T171" s="2"/>
      <c r="U171" s="2"/>
      <c r="V171" s="2"/>
      <c r="W171" s="2"/>
      <c r="X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2"/>
      <c r="R172" s="2"/>
      <c r="S172" s="2"/>
      <c r="T172" s="2"/>
      <c r="U172" s="2"/>
      <c r="V172" s="2"/>
      <c r="W172" s="2"/>
      <c r="X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  <c r="Q173" s="2"/>
      <c r="R173" s="2"/>
      <c r="S173" s="2"/>
      <c r="T173" s="2"/>
      <c r="U173" s="2"/>
      <c r="V173" s="2"/>
      <c r="W173" s="2"/>
      <c r="X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2"/>
      <c r="R174" s="2"/>
      <c r="S174" s="2"/>
      <c r="T174" s="2"/>
      <c r="U174" s="2"/>
      <c r="V174" s="2"/>
      <c r="W174" s="2"/>
      <c r="X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2"/>
      <c r="R175" s="2"/>
      <c r="S175" s="2"/>
      <c r="T175" s="2"/>
      <c r="U175" s="2"/>
      <c r="V175" s="2"/>
      <c r="W175" s="2"/>
      <c r="X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2"/>
      <c r="R176" s="2"/>
      <c r="S176" s="2"/>
      <c r="T176" s="2"/>
      <c r="U176" s="2"/>
      <c r="V176" s="2"/>
      <c r="W176" s="2"/>
      <c r="X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  <c r="Q177" s="2"/>
      <c r="R177" s="2"/>
      <c r="S177" s="2"/>
      <c r="T177" s="2"/>
      <c r="U177" s="2"/>
      <c r="V177" s="2"/>
      <c r="W177" s="2"/>
      <c r="X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  <c r="Q178" s="2"/>
      <c r="R178" s="2"/>
      <c r="S178" s="2"/>
      <c r="T178" s="2"/>
      <c r="U178" s="2"/>
      <c r="V178" s="2"/>
      <c r="W178" s="2"/>
      <c r="X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  <c r="Q179" s="2"/>
      <c r="R179" s="2"/>
      <c r="S179" s="2"/>
      <c r="T179" s="2"/>
      <c r="U179" s="2"/>
      <c r="V179" s="2"/>
      <c r="W179" s="2"/>
      <c r="X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2"/>
      <c r="R180" s="2"/>
      <c r="S180" s="2"/>
      <c r="T180" s="2"/>
      <c r="U180" s="2"/>
      <c r="V180" s="2"/>
      <c r="W180" s="2"/>
      <c r="X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"/>
      <c r="R181" s="2"/>
      <c r="S181" s="2"/>
      <c r="T181" s="2"/>
      <c r="U181" s="2"/>
      <c r="V181" s="2"/>
      <c r="W181" s="2"/>
      <c r="X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"/>
      <c r="R182" s="2"/>
      <c r="S182" s="2"/>
      <c r="T182" s="2"/>
      <c r="U182" s="2"/>
      <c r="V182" s="2"/>
      <c r="W182" s="2"/>
      <c r="X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"/>
      <c r="R183" s="2"/>
      <c r="S183" s="2"/>
      <c r="T183" s="2"/>
      <c r="U183" s="2"/>
      <c r="V183" s="2"/>
      <c r="W183" s="2"/>
      <c r="X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  <c r="Q184" s="2"/>
      <c r="R184" s="2"/>
      <c r="S184" s="2"/>
      <c r="T184" s="2"/>
      <c r="U184" s="2"/>
      <c r="V184" s="2"/>
      <c r="W184" s="2"/>
      <c r="X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  <c r="Q186" s="2"/>
      <c r="R186" s="2"/>
      <c r="S186" s="2"/>
      <c r="T186" s="2"/>
      <c r="U186" s="2"/>
      <c r="V186" s="2"/>
      <c r="W186" s="2"/>
      <c r="X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2"/>
      <c r="R187" s="2"/>
      <c r="S187" s="2"/>
      <c r="T187" s="2"/>
      <c r="U187" s="2"/>
      <c r="V187" s="2"/>
      <c r="W187" s="2"/>
      <c r="X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  <c r="Q188" s="2"/>
      <c r="R188" s="2"/>
      <c r="S188" s="2"/>
      <c r="T188" s="2"/>
      <c r="U188" s="2"/>
      <c r="V188" s="2"/>
      <c r="W188" s="2"/>
      <c r="X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/>
      <c r="Q189" s="2"/>
      <c r="R189" s="2"/>
      <c r="S189" s="2"/>
      <c r="T189" s="2"/>
      <c r="U189" s="2"/>
      <c r="V189" s="2"/>
      <c r="W189" s="2"/>
      <c r="X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/>
      <c r="Q190" s="2"/>
      <c r="R190" s="2"/>
      <c r="S190" s="2"/>
      <c r="T190" s="2"/>
      <c r="U190" s="2"/>
      <c r="V190" s="2"/>
      <c r="W190" s="2"/>
      <c r="X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  <c r="Q191" s="2"/>
      <c r="R191" s="2"/>
      <c r="S191" s="2"/>
      <c r="T191" s="2"/>
      <c r="U191" s="2"/>
      <c r="V191" s="2"/>
      <c r="W191" s="2"/>
      <c r="X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  <c r="Q192" s="2"/>
      <c r="R192" s="2"/>
      <c r="S192" s="2"/>
      <c r="T192" s="2"/>
      <c r="U192" s="2"/>
      <c r="V192" s="2"/>
      <c r="W192" s="2"/>
      <c r="X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  <c r="Q193" s="2"/>
      <c r="R193" s="2"/>
      <c r="S193" s="2"/>
      <c r="T193" s="2"/>
      <c r="U193" s="2"/>
      <c r="V193" s="2"/>
      <c r="W193" s="2"/>
      <c r="X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  <c r="Q194" s="2"/>
      <c r="R194" s="2"/>
      <c r="S194" s="2"/>
      <c r="T194" s="2"/>
      <c r="U194" s="2"/>
      <c r="V194" s="2"/>
      <c r="W194" s="2"/>
      <c r="X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  <c r="Q195" s="2"/>
      <c r="R195" s="2"/>
      <c r="S195" s="2"/>
      <c r="T195" s="2"/>
      <c r="U195" s="2"/>
      <c r="V195" s="2"/>
      <c r="W195" s="2"/>
      <c r="X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  <c r="Q196" s="2"/>
      <c r="R196" s="2"/>
      <c r="S196" s="2"/>
      <c r="T196" s="2"/>
      <c r="U196" s="2"/>
      <c r="V196" s="2"/>
      <c r="W196" s="2"/>
      <c r="X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  <c r="Q197" s="2"/>
      <c r="R197" s="2"/>
      <c r="S197" s="2"/>
      <c r="T197" s="2"/>
      <c r="U197" s="2"/>
      <c r="V197" s="2"/>
      <c r="W197" s="2"/>
      <c r="X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2"/>
      <c r="R198" s="2"/>
      <c r="S198" s="2"/>
      <c r="T198" s="2"/>
      <c r="U198" s="2"/>
      <c r="V198" s="2"/>
      <c r="W198" s="2"/>
      <c r="X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2"/>
      <c r="R199" s="2"/>
      <c r="S199" s="2"/>
      <c r="T199" s="2"/>
      <c r="U199" s="2"/>
      <c r="V199" s="2"/>
      <c r="W199" s="2"/>
      <c r="X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2"/>
      <c r="R200" s="2"/>
      <c r="S200" s="2"/>
      <c r="T200" s="2"/>
      <c r="U200" s="2"/>
      <c r="V200" s="2"/>
      <c r="W200" s="2"/>
      <c r="X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2"/>
      <c r="R201" s="2"/>
      <c r="S201" s="2"/>
      <c r="T201" s="2"/>
      <c r="U201" s="2"/>
      <c r="V201" s="2"/>
      <c r="W201" s="2"/>
      <c r="X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  <c r="Q202" s="2"/>
      <c r="R202" s="2"/>
      <c r="S202" s="2"/>
      <c r="T202" s="2"/>
      <c r="U202" s="2"/>
      <c r="V202" s="2"/>
      <c r="W202" s="2"/>
      <c r="X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  <c r="Q203" s="2"/>
      <c r="R203" s="2"/>
      <c r="S203" s="2"/>
      <c r="T203" s="2"/>
      <c r="U203" s="2"/>
      <c r="V203" s="2"/>
      <c r="W203" s="2"/>
      <c r="X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  <c r="Q204" s="2"/>
      <c r="R204" s="2"/>
      <c r="S204" s="2"/>
      <c r="T204" s="2"/>
      <c r="U204" s="2"/>
      <c r="V204" s="2"/>
      <c r="W204" s="2"/>
      <c r="X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  <c r="Q205" s="2"/>
      <c r="R205" s="2"/>
      <c r="S205" s="2"/>
      <c r="T205" s="2"/>
      <c r="U205" s="2"/>
      <c r="V205" s="2"/>
      <c r="W205" s="2"/>
      <c r="X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  <c r="Q206" s="2"/>
      <c r="R206" s="2"/>
      <c r="S206" s="2"/>
      <c r="T206" s="2"/>
      <c r="U206" s="2"/>
      <c r="V206" s="2"/>
      <c r="W206" s="2"/>
      <c r="X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  <c r="Q208" s="2"/>
      <c r="R208" s="2"/>
      <c r="S208" s="2"/>
      <c r="T208" s="2"/>
      <c r="U208" s="2"/>
      <c r="V208" s="2"/>
      <c r="W208" s="2"/>
      <c r="X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  <c r="Q209" s="2"/>
      <c r="R209" s="2"/>
      <c r="S209" s="2"/>
      <c r="T209" s="2"/>
      <c r="U209" s="2"/>
      <c r="V209" s="2"/>
      <c r="W209" s="2"/>
      <c r="X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  <c r="Q210" s="2"/>
      <c r="R210" s="2"/>
      <c r="S210" s="2"/>
      <c r="T210" s="2"/>
      <c r="U210" s="2"/>
      <c r="V210" s="2"/>
      <c r="W210" s="2"/>
      <c r="X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2"/>
      <c r="R211" s="2"/>
      <c r="S211" s="2"/>
      <c r="T211" s="2"/>
      <c r="U211" s="2"/>
      <c r="V211" s="2"/>
      <c r="W211" s="2"/>
      <c r="X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  <c r="Q212" s="2"/>
      <c r="R212" s="2"/>
      <c r="S212" s="2"/>
      <c r="T212" s="2"/>
      <c r="U212" s="2"/>
      <c r="V212" s="2"/>
      <c r="W212" s="2"/>
      <c r="X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2"/>
      <c r="R213" s="2"/>
      <c r="S213" s="2"/>
      <c r="T213" s="2"/>
      <c r="U213" s="2"/>
      <c r="V213" s="2"/>
      <c r="W213" s="2"/>
      <c r="X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  <c r="Q214" s="2"/>
      <c r="R214" s="2"/>
      <c r="S214" s="2"/>
      <c r="T214" s="2"/>
      <c r="U214" s="2"/>
      <c r="V214" s="2"/>
      <c r="W214" s="2"/>
      <c r="X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  <c r="Q215" s="2"/>
      <c r="R215" s="2"/>
      <c r="S215" s="2"/>
      <c r="T215" s="2"/>
      <c r="U215" s="2"/>
      <c r="V215" s="2"/>
      <c r="W215" s="2"/>
      <c r="X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  <c r="Q216" s="2"/>
      <c r="R216" s="2"/>
      <c r="S216" s="2"/>
      <c r="T216" s="2"/>
      <c r="U216" s="2"/>
      <c r="V216" s="2"/>
      <c r="W216" s="2"/>
      <c r="X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  <c r="Q217" s="2"/>
      <c r="R217" s="2"/>
      <c r="S217" s="2"/>
      <c r="T217" s="2"/>
      <c r="U217" s="2"/>
      <c r="V217" s="2"/>
      <c r="W217" s="2"/>
      <c r="X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  <c r="Q218" s="2"/>
      <c r="R218" s="2"/>
      <c r="S218" s="2"/>
      <c r="T218" s="2"/>
      <c r="U218" s="2"/>
      <c r="V218" s="2"/>
      <c r="W218" s="2"/>
      <c r="X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  <c r="Q219" s="2"/>
      <c r="R219" s="2"/>
      <c r="S219" s="2"/>
      <c r="T219" s="2"/>
      <c r="U219" s="2"/>
      <c r="V219" s="2"/>
      <c r="W219" s="2"/>
      <c r="X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  <c r="Q220" s="2"/>
      <c r="R220" s="2"/>
      <c r="S220" s="2"/>
      <c r="T220" s="2"/>
      <c r="U220" s="2"/>
      <c r="V220" s="2"/>
      <c r="W220" s="2"/>
      <c r="X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  <c r="Q221" s="2"/>
      <c r="R221" s="2"/>
      <c r="S221" s="2"/>
      <c r="T221" s="2"/>
      <c r="U221" s="2"/>
      <c r="V221" s="2"/>
      <c r="W221" s="2"/>
      <c r="X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  <c r="Q222" s="2"/>
      <c r="R222" s="2"/>
      <c r="S222" s="2"/>
      <c r="T222" s="2"/>
      <c r="U222" s="2"/>
      <c r="V222" s="2"/>
      <c r="W222" s="2"/>
      <c r="X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  <c r="Q223" s="2"/>
      <c r="R223" s="2"/>
      <c r="S223" s="2"/>
      <c r="T223" s="2"/>
      <c r="U223" s="2"/>
      <c r="V223" s="2"/>
      <c r="W223" s="2"/>
      <c r="X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2"/>
      <c r="R226" s="2"/>
      <c r="S226" s="2"/>
      <c r="T226" s="2"/>
      <c r="U226" s="2"/>
      <c r="V226" s="2"/>
      <c r="W226" s="2"/>
      <c r="X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  <c r="Q227" s="2"/>
      <c r="R227" s="2"/>
      <c r="S227" s="2"/>
      <c r="T227" s="2"/>
      <c r="U227" s="2"/>
      <c r="V227" s="2"/>
      <c r="W227" s="2"/>
      <c r="X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  <c r="Q228" s="2"/>
      <c r="R228" s="2"/>
      <c r="S228" s="2"/>
      <c r="T228" s="2"/>
      <c r="U228" s="2"/>
      <c r="V228" s="2"/>
      <c r="W228" s="2"/>
      <c r="X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  <c r="Q229" s="2"/>
      <c r="R229" s="2"/>
      <c r="S229" s="2"/>
      <c r="T229" s="2"/>
      <c r="U229" s="2"/>
      <c r="V229" s="2"/>
      <c r="W229" s="2"/>
      <c r="X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  <c r="Q230" s="2"/>
      <c r="R230" s="2"/>
      <c r="S230" s="2"/>
      <c r="T230" s="2"/>
      <c r="U230" s="2"/>
      <c r="V230" s="2"/>
      <c r="W230" s="2"/>
      <c r="X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  <c r="Q231" s="2"/>
      <c r="R231" s="2"/>
      <c r="S231" s="2"/>
      <c r="T231" s="2"/>
      <c r="U231" s="2"/>
      <c r="V231" s="2"/>
      <c r="W231" s="2"/>
      <c r="X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  <c r="Q232" s="2"/>
      <c r="R232" s="2"/>
      <c r="S232" s="2"/>
      <c r="T232" s="2"/>
      <c r="U232" s="2"/>
      <c r="V232" s="2"/>
      <c r="W232" s="2"/>
      <c r="X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  <c r="Q233" s="2"/>
      <c r="R233" s="2"/>
      <c r="S233" s="2"/>
      <c r="T233" s="2"/>
      <c r="U233" s="2"/>
      <c r="V233" s="2"/>
      <c r="W233" s="2"/>
      <c r="X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  <c r="Q234" s="2"/>
      <c r="R234" s="2"/>
      <c r="S234" s="2"/>
      <c r="T234" s="2"/>
      <c r="U234" s="2"/>
      <c r="V234" s="2"/>
      <c r="W234" s="2"/>
      <c r="X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  <c r="Q235" s="2"/>
      <c r="R235" s="2"/>
      <c r="S235" s="2"/>
      <c r="T235" s="2"/>
      <c r="U235" s="2"/>
      <c r="V235" s="2"/>
      <c r="W235" s="2"/>
      <c r="X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  <c r="Q236" s="2"/>
      <c r="R236" s="2"/>
      <c r="S236" s="2"/>
      <c r="T236" s="2"/>
      <c r="U236" s="2"/>
      <c r="V236" s="2"/>
      <c r="W236" s="2"/>
      <c r="X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2"/>
      <c r="S237" s="2"/>
      <c r="T237" s="2"/>
      <c r="U237" s="2"/>
      <c r="V237" s="2"/>
      <c r="W237" s="2"/>
      <c r="X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  <c r="Q238" s="2"/>
      <c r="R238" s="2"/>
      <c r="S238" s="2"/>
      <c r="T238" s="2"/>
      <c r="U238" s="2"/>
      <c r="V238" s="2"/>
      <c r="W238" s="2"/>
      <c r="X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  <c r="Q239" s="2"/>
      <c r="R239" s="2"/>
      <c r="S239" s="2"/>
      <c r="T239" s="2"/>
      <c r="U239" s="2"/>
      <c r="V239" s="2"/>
      <c r="W239" s="2"/>
      <c r="X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  <c r="Q240" s="2"/>
      <c r="R240" s="2"/>
      <c r="S240" s="2"/>
      <c r="T240" s="2"/>
      <c r="U240" s="2"/>
      <c r="V240" s="2"/>
      <c r="W240" s="2"/>
      <c r="X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  <c r="Q241" s="2"/>
      <c r="R241" s="2"/>
      <c r="S241" s="2"/>
      <c r="T241" s="2"/>
      <c r="U241" s="2"/>
      <c r="V241" s="2"/>
      <c r="W241" s="2"/>
      <c r="X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  <c r="Q242" s="2"/>
      <c r="R242" s="2"/>
      <c r="S242" s="2"/>
      <c r="T242" s="2"/>
      <c r="U242" s="2"/>
      <c r="V242" s="2"/>
      <c r="W242" s="2"/>
      <c r="X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2"/>
      <c r="R243" s="2"/>
      <c r="S243" s="2"/>
      <c r="T243" s="2"/>
      <c r="U243" s="2"/>
      <c r="V243" s="2"/>
      <c r="W243" s="2"/>
      <c r="X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  <c r="Q244" s="2"/>
      <c r="R244" s="2"/>
      <c r="S244" s="2"/>
      <c r="T244" s="2"/>
      <c r="U244" s="2"/>
      <c r="V244" s="2"/>
      <c r="W244" s="2"/>
      <c r="X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2"/>
      <c r="R245" s="2"/>
      <c r="S245" s="2"/>
      <c r="T245" s="2"/>
      <c r="U245" s="2"/>
      <c r="V245" s="2"/>
      <c r="W245" s="2"/>
      <c r="X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2"/>
      <c r="R246" s="2"/>
      <c r="S246" s="2"/>
      <c r="T246" s="2"/>
      <c r="U246" s="2"/>
      <c r="V246" s="2"/>
      <c r="W246" s="2"/>
      <c r="X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2"/>
      <c r="R247" s="2"/>
      <c r="S247" s="2"/>
      <c r="T247" s="2"/>
      <c r="U247" s="2"/>
      <c r="V247" s="2"/>
      <c r="W247" s="2"/>
      <c r="X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2"/>
      <c r="R248" s="2"/>
      <c r="S248" s="2"/>
      <c r="T248" s="2"/>
      <c r="U248" s="2"/>
      <c r="V248" s="2"/>
      <c r="W248" s="2"/>
      <c r="X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2"/>
      <c r="R252" s="2"/>
      <c r="S252" s="2"/>
      <c r="T252" s="2"/>
      <c r="U252" s="2"/>
      <c r="V252" s="2"/>
      <c r="W252" s="2"/>
      <c r="X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2"/>
      <c r="R253" s="2"/>
      <c r="S253" s="2"/>
      <c r="T253" s="2"/>
      <c r="U253" s="2"/>
      <c r="V253" s="2"/>
      <c r="W253" s="2"/>
      <c r="X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2"/>
      <c r="R254" s="2"/>
      <c r="S254" s="2"/>
      <c r="T254" s="2"/>
      <c r="U254" s="2"/>
      <c r="V254" s="2"/>
      <c r="W254" s="2"/>
      <c r="X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2"/>
      <c r="R255" s="2"/>
      <c r="S255" s="2"/>
      <c r="T255" s="2"/>
      <c r="U255" s="2"/>
      <c r="V255" s="2"/>
      <c r="W255" s="2"/>
      <c r="X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2"/>
      <c r="R259" s="2"/>
      <c r="S259" s="2"/>
      <c r="T259" s="2"/>
      <c r="U259" s="2"/>
      <c r="V259" s="2"/>
      <c r="W259" s="2"/>
      <c r="X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2"/>
      <c r="R261" s="2"/>
      <c r="S261" s="2"/>
      <c r="T261" s="2"/>
      <c r="U261" s="2"/>
      <c r="V261" s="2"/>
      <c r="W261" s="2"/>
      <c r="X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2"/>
      <c r="R262" s="2"/>
      <c r="S262" s="2"/>
      <c r="T262" s="2"/>
      <c r="U262" s="2"/>
      <c r="V262" s="2"/>
      <c r="W262" s="2"/>
      <c r="X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2"/>
      <c r="S263" s="2"/>
      <c r="T263" s="2"/>
      <c r="U263" s="2"/>
      <c r="V263" s="2"/>
      <c r="W263" s="2"/>
      <c r="X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2"/>
      <c r="R264" s="2"/>
      <c r="S264" s="2"/>
      <c r="T264" s="2"/>
      <c r="U264" s="2"/>
      <c r="V264" s="2"/>
      <c r="W264" s="2"/>
      <c r="X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2"/>
      <c r="R265" s="2"/>
      <c r="S265" s="2"/>
      <c r="T265" s="2"/>
      <c r="U265" s="2"/>
      <c r="V265" s="2"/>
      <c r="W265" s="2"/>
      <c r="X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2"/>
      <c r="R266" s="2"/>
      <c r="S266" s="2"/>
      <c r="T266" s="2"/>
      <c r="U266" s="2"/>
      <c r="V266" s="2"/>
      <c r="W266" s="2"/>
      <c r="X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2"/>
      <c r="R267" s="2"/>
      <c r="S267" s="2"/>
      <c r="T267" s="2"/>
      <c r="U267" s="2"/>
      <c r="V267" s="2"/>
      <c r="W267" s="2"/>
      <c r="X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2"/>
      <c r="R268" s="2"/>
      <c r="S268" s="2"/>
      <c r="T268" s="2"/>
      <c r="U268" s="2"/>
      <c r="V268" s="2"/>
      <c r="W268" s="2"/>
      <c r="X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2"/>
      <c r="R269" s="2"/>
      <c r="S269" s="2"/>
      <c r="T269" s="2"/>
      <c r="U269" s="2"/>
      <c r="V269" s="2"/>
      <c r="W269" s="2"/>
      <c r="X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2"/>
      <c r="R270" s="2"/>
      <c r="S270" s="2"/>
      <c r="T270" s="2"/>
      <c r="U270" s="2"/>
      <c r="V270" s="2"/>
      <c r="W270" s="2"/>
      <c r="X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2"/>
      <c r="R271" s="2"/>
      <c r="S271" s="2"/>
      <c r="T271" s="2"/>
      <c r="U271" s="2"/>
      <c r="V271" s="2"/>
      <c r="W271" s="2"/>
      <c r="X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2"/>
      <c r="R272" s="2"/>
      <c r="S272" s="2"/>
      <c r="T272" s="2"/>
      <c r="U272" s="2"/>
      <c r="V272" s="2"/>
      <c r="W272" s="2"/>
      <c r="X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2"/>
      <c r="R273" s="2"/>
      <c r="S273" s="2"/>
      <c r="T273" s="2"/>
      <c r="U273" s="2"/>
      <c r="V273" s="2"/>
      <c r="W273" s="2"/>
      <c r="X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2"/>
      <c r="R274" s="2"/>
      <c r="S274" s="2"/>
      <c r="T274" s="2"/>
      <c r="U274" s="2"/>
      <c r="V274" s="2"/>
      <c r="W274" s="2"/>
      <c r="X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2"/>
      <c r="R275" s="2"/>
      <c r="S275" s="2"/>
      <c r="T275" s="2"/>
      <c r="U275" s="2"/>
      <c r="V275" s="2"/>
      <c r="W275" s="2"/>
      <c r="X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2"/>
      <c r="S276" s="2"/>
      <c r="T276" s="2"/>
      <c r="U276" s="2"/>
      <c r="V276" s="2"/>
      <c r="W276" s="2"/>
      <c r="X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2"/>
      <c r="R277" s="2"/>
      <c r="S277" s="2"/>
      <c r="T277" s="2"/>
      <c r="U277" s="2"/>
      <c r="V277" s="2"/>
      <c r="W277" s="2"/>
      <c r="X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2"/>
      <c r="R278" s="2"/>
      <c r="S278" s="2"/>
      <c r="T278" s="2"/>
      <c r="U278" s="2"/>
      <c r="V278" s="2"/>
      <c r="W278" s="2"/>
      <c r="X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2"/>
      <c r="R279" s="2"/>
      <c r="S279" s="2"/>
      <c r="T279" s="2"/>
      <c r="U279" s="2"/>
      <c r="V279" s="2"/>
      <c r="W279" s="2"/>
      <c r="X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2"/>
      <c r="R280" s="2"/>
      <c r="S280" s="2"/>
      <c r="T280" s="2"/>
      <c r="U280" s="2"/>
      <c r="V280" s="2"/>
      <c r="W280" s="2"/>
      <c r="X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2"/>
      <c r="R281" s="2"/>
      <c r="S281" s="2"/>
      <c r="T281" s="2"/>
      <c r="U281" s="2"/>
      <c r="V281" s="2"/>
      <c r="W281" s="2"/>
      <c r="X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2"/>
      <c r="R282" s="2"/>
      <c r="S282" s="2"/>
      <c r="T282" s="2"/>
      <c r="U282" s="2"/>
      <c r="V282" s="2"/>
      <c r="W282" s="2"/>
      <c r="X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2"/>
      <c r="R283" s="2"/>
      <c r="S283" s="2"/>
      <c r="T283" s="2"/>
      <c r="U283" s="2"/>
      <c r="V283" s="2"/>
      <c r="W283" s="2"/>
      <c r="X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2"/>
      <c r="R284" s="2"/>
      <c r="S284" s="2"/>
      <c r="T284" s="2"/>
      <c r="U284" s="2"/>
      <c r="V284" s="2"/>
      <c r="W284" s="2"/>
      <c r="X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2"/>
      <c r="R285" s="2"/>
      <c r="S285" s="2"/>
      <c r="T285" s="2"/>
      <c r="U285" s="2"/>
      <c r="V285" s="2"/>
      <c r="W285" s="2"/>
      <c r="X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2"/>
      <c r="R286" s="2"/>
      <c r="S286" s="2"/>
      <c r="T286" s="2"/>
      <c r="U286" s="2"/>
      <c r="V286" s="2"/>
      <c r="W286" s="2"/>
      <c r="X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2"/>
      <c r="R287" s="2"/>
      <c r="S287" s="2"/>
      <c r="T287" s="2"/>
      <c r="U287" s="2"/>
      <c r="V287" s="2"/>
      <c r="W287" s="2"/>
      <c r="X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2"/>
      <c r="R288" s="2"/>
      <c r="S288" s="2"/>
      <c r="T288" s="2"/>
      <c r="U288" s="2"/>
      <c r="V288" s="2"/>
      <c r="W288" s="2"/>
      <c r="X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2"/>
      <c r="S289" s="2"/>
      <c r="T289" s="2"/>
      <c r="U289" s="2"/>
      <c r="V289" s="2"/>
      <c r="W289" s="2"/>
      <c r="X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2"/>
      <c r="R290" s="2"/>
      <c r="S290" s="2"/>
      <c r="T290" s="2"/>
      <c r="U290" s="2"/>
      <c r="V290" s="2"/>
      <c r="W290" s="2"/>
      <c r="X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2"/>
      <c r="R291" s="2"/>
      <c r="S291" s="2"/>
      <c r="T291" s="2"/>
      <c r="U291" s="2"/>
      <c r="V291" s="2"/>
      <c r="W291" s="2"/>
      <c r="X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2"/>
      <c r="R292" s="2"/>
      <c r="S292" s="2"/>
      <c r="T292" s="2"/>
      <c r="U292" s="2"/>
      <c r="V292" s="2"/>
      <c r="W292" s="2"/>
      <c r="X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2"/>
      <c r="R293" s="2"/>
      <c r="S293" s="2"/>
      <c r="T293" s="2"/>
      <c r="U293" s="2"/>
      <c r="V293" s="2"/>
      <c r="W293" s="2"/>
      <c r="X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2"/>
      <c r="R294" s="2"/>
      <c r="S294" s="2"/>
      <c r="T294" s="2"/>
      <c r="U294" s="2"/>
      <c r="V294" s="2"/>
      <c r="W294" s="2"/>
      <c r="X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2"/>
      <c r="R295" s="2"/>
      <c r="S295" s="2"/>
      <c r="T295" s="2"/>
      <c r="U295" s="2"/>
      <c r="V295" s="2"/>
      <c r="W295" s="2"/>
      <c r="X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2"/>
      <c r="R296" s="2"/>
      <c r="S296" s="2"/>
      <c r="T296" s="2"/>
      <c r="U296" s="2"/>
      <c r="V296" s="2"/>
      <c r="W296" s="2"/>
      <c r="X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  <c r="Q297" s="2"/>
      <c r="R297" s="2"/>
      <c r="S297" s="2"/>
      <c r="T297" s="2"/>
      <c r="U297" s="2"/>
      <c r="V297" s="2"/>
      <c r="W297" s="2"/>
      <c r="X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  <c r="Q298" s="2"/>
      <c r="R298" s="2"/>
      <c r="S298" s="2"/>
      <c r="T298" s="2"/>
      <c r="U298" s="2"/>
      <c r="V298" s="2"/>
      <c r="W298" s="2"/>
      <c r="X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  <c r="Q299" s="2"/>
      <c r="R299" s="2"/>
      <c r="S299" s="2"/>
      <c r="T299" s="2"/>
      <c r="U299" s="2"/>
      <c r="V299" s="2"/>
      <c r="W299" s="2"/>
      <c r="X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  <c r="Q300" s="2"/>
      <c r="R300" s="2"/>
      <c r="S300" s="2"/>
      <c r="T300" s="2"/>
      <c r="U300" s="2"/>
      <c r="V300" s="2"/>
      <c r="W300" s="2"/>
      <c r="X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  <c r="Q301" s="2"/>
      <c r="R301" s="2"/>
      <c r="S301" s="2"/>
      <c r="T301" s="2"/>
      <c r="U301" s="2"/>
      <c r="V301" s="2"/>
      <c r="W301" s="2"/>
      <c r="X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2"/>
      <c r="S302" s="2"/>
      <c r="T302" s="2"/>
      <c r="U302" s="2"/>
      <c r="V302" s="2"/>
      <c r="W302" s="2"/>
      <c r="X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  <c r="Q303" s="2"/>
      <c r="R303" s="2"/>
      <c r="S303" s="2"/>
      <c r="T303" s="2"/>
      <c r="U303" s="2"/>
      <c r="V303" s="2"/>
      <c r="W303" s="2"/>
      <c r="X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  <c r="Q304" s="2"/>
      <c r="R304" s="2"/>
      <c r="S304" s="2"/>
      <c r="T304" s="2"/>
      <c r="U304" s="2"/>
      <c r="V304" s="2"/>
      <c r="W304" s="2"/>
      <c r="X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  <c r="Q305" s="2"/>
      <c r="R305" s="2"/>
      <c r="S305" s="2"/>
      <c r="T305" s="2"/>
      <c r="U305" s="2"/>
      <c r="V305" s="2"/>
      <c r="W305" s="2"/>
      <c r="X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  <c r="Q306" s="2"/>
      <c r="R306" s="2"/>
      <c r="S306" s="2"/>
      <c r="T306" s="2"/>
      <c r="U306" s="2"/>
      <c r="V306" s="2"/>
      <c r="W306" s="2"/>
      <c r="X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  <c r="Q307" s="2"/>
      <c r="R307" s="2"/>
      <c r="S307" s="2"/>
      <c r="T307" s="2"/>
      <c r="U307" s="2"/>
      <c r="V307" s="2"/>
      <c r="W307" s="2"/>
      <c r="X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  <c r="Q308" s="2"/>
      <c r="R308" s="2"/>
      <c r="S308" s="2"/>
      <c r="T308" s="2"/>
      <c r="U308" s="2"/>
      <c r="V308" s="2"/>
      <c r="W308" s="2"/>
      <c r="X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  <c r="Q309" s="2"/>
      <c r="R309" s="2"/>
      <c r="S309" s="2"/>
      <c r="T309" s="2"/>
      <c r="U309" s="2"/>
      <c r="V309" s="2"/>
      <c r="W309" s="2"/>
      <c r="X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  <c r="Q310" s="2"/>
      <c r="R310" s="2"/>
      <c r="S310" s="2"/>
      <c r="T310" s="2"/>
      <c r="U310" s="2"/>
      <c r="V310" s="2"/>
      <c r="W310" s="2"/>
      <c r="X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  <c r="Q311" s="2"/>
      <c r="R311" s="2"/>
      <c r="S311" s="2"/>
      <c r="T311" s="2"/>
      <c r="U311" s="2"/>
      <c r="V311" s="2"/>
      <c r="W311" s="2"/>
      <c r="X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  <c r="Q312" s="2"/>
      <c r="R312" s="2"/>
      <c r="S312" s="2"/>
      <c r="T312" s="2"/>
      <c r="U312" s="2"/>
      <c r="V312" s="2"/>
      <c r="W312" s="2"/>
      <c r="X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  <c r="Q313" s="2"/>
      <c r="R313" s="2"/>
      <c r="S313" s="2"/>
      <c r="T313" s="2"/>
      <c r="U313" s="2"/>
      <c r="V313" s="2"/>
      <c r="W313" s="2"/>
      <c r="X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  <c r="Q314" s="2"/>
      <c r="R314" s="2"/>
      <c r="S314" s="2"/>
      <c r="T314" s="2"/>
      <c r="U314" s="2"/>
      <c r="V314" s="2"/>
      <c r="W314" s="2"/>
      <c r="X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2"/>
      <c r="S315" s="2"/>
      <c r="T315" s="2"/>
      <c r="U315" s="2"/>
      <c r="V315" s="2"/>
      <c r="W315" s="2"/>
      <c r="X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  <c r="Q316" s="2"/>
      <c r="R316" s="2"/>
      <c r="S316" s="2"/>
      <c r="T316" s="2"/>
      <c r="U316" s="2"/>
      <c r="V316" s="2"/>
      <c r="W316" s="2"/>
      <c r="X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  <c r="Q317" s="2"/>
      <c r="R317" s="2"/>
      <c r="S317" s="2"/>
      <c r="T317" s="2"/>
      <c r="U317" s="2"/>
      <c r="V317" s="2"/>
      <c r="W317" s="2"/>
      <c r="X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  <c r="Q318" s="2"/>
      <c r="R318" s="2"/>
      <c r="S318" s="2"/>
      <c r="T318" s="2"/>
      <c r="U318" s="2"/>
      <c r="V318" s="2"/>
      <c r="W318" s="2"/>
      <c r="X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2"/>
      <c r="R319" s="2"/>
      <c r="S319" s="2"/>
      <c r="T319" s="2"/>
      <c r="U319" s="2"/>
      <c r="V319" s="2"/>
      <c r="W319" s="2"/>
      <c r="X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2"/>
      <c r="R320" s="2"/>
      <c r="S320" s="2"/>
      <c r="T320" s="2"/>
      <c r="U320" s="2"/>
      <c r="V320" s="2"/>
      <c r="W320" s="2"/>
      <c r="X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2"/>
      <c r="R321" s="2"/>
      <c r="S321" s="2"/>
      <c r="T321" s="2"/>
      <c r="U321" s="2"/>
      <c r="V321" s="2"/>
      <c r="W321" s="2"/>
      <c r="X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2"/>
      <c r="R322" s="2"/>
      <c r="S322" s="2"/>
      <c r="T322" s="2"/>
      <c r="U322" s="2"/>
      <c r="V322" s="2"/>
      <c r="W322" s="2"/>
      <c r="X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2"/>
      <c r="R323" s="2"/>
      <c r="S323" s="2"/>
      <c r="T323" s="2"/>
      <c r="U323" s="2"/>
      <c r="V323" s="2"/>
      <c r="W323" s="2"/>
      <c r="X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2"/>
      <c r="R324" s="2"/>
      <c r="S324" s="2"/>
      <c r="T324" s="2"/>
      <c r="U324" s="2"/>
      <c r="V324" s="2"/>
      <c r="W324" s="2"/>
      <c r="X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2"/>
      <c r="R325" s="2"/>
      <c r="S325" s="2"/>
      <c r="T325" s="2"/>
      <c r="U325" s="2"/>
      <c r="V325" s="2"/>
      <c r="W325" s="2"/>
      <c r="X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2"/>
      <c r="R326" s="2"/>
      <c r="S326" s="2"/>
      <c r="T326" s="2"/>
      <c r="U326" s="2"/>
      <c r="V326" s="2"/>
      <c r="W326" s="2"/>
      <c r="X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2"/>
      <c r="R327" s="2"/>
      <c r="S327" s="2"/>
      <c r="T327" s="2"/>
      <c r="U327" s="2"/>
      <c r="V327" s="2"/>
      <c r="W327" s="2"/>
      <c r="X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2"/>
      <c r="R328" s="2"/>
      <c r="S328" s="2"/>
      <c r="T328" s="2"/>
      <c r="U328" s="2"/>
      <c r="V328" s="2"/>
      <c r="W328" s="2"/>
      <c r="X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2"/>
      <c r="R329" s="2"/>
      <c r="S329" s="2"/>
      <c r="T329" s="2"/>
      <c r="U329" s="2"/>
      <c r="V329" s="2"/>
      <c r="W329" s="2"/>
      <c r="X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2"/>
      <c r="R330" s="2"/>
      <c r="S330" s="2"/>
      <c r="T330" s="2"/>
      <c r="U330" s="2"/>
      <c r="V330" s="2"/>
      <c r="W330" s="2"/>
      <c r="X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2"/>
      <c r="R331" s="2"/>
      <c r="S331" s="2"/>
      <c r="T331" s="2"/>
      <c r="U331" s="2"/>
      <c r="V331" s="2"/>
      <c r="W331" s="2"/>
      <c r="X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2"/>
      <c r="R332" s="2"/>
      <c r="S332" s="2"/>
      <c r="T332" s="2"/>
      <c r="U332" s="2"/>
      <c r="V332" s="2"/>
      <c r="W332" s="2"/>
      <c r="X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2"/>
      <c r="R333" s="2"/>
      <c r="S333" s="2"/>
      <c r="T333" s="2"/>
      <c r="U333" s="2"/>
      <c r="V333" s="2"/>
      <c r="W333" s="2"/>
      <c r="X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2"/>
      <c r="R334" s="2"/>
      <c r="S334" s="2"/>
      <c r="T334" s="2"/>
      <c r="U334" s="2"/>
      <c r="V334" s="2"/>
      <c r="W334" s="2"/>
      <c r="X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2"/>
      <c r="R335" s="2"/>
      <c r="S335" s="2"/>
      <c r="T335" s="2"/>
      <c r="U335" s="2"/>
      <c r="V335" s="2"/>
      <c r="W335" s="2"/>
      <c r="X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2"/>
      <c r="R336" s="2"/>
      <c r="S336" s="2"/>
      <c r="T336" s="2"/>
      <c r="U336" s="2"/>
      <c r="V336" s="2"/>
      <c r="W336" s="2"/>
      <c r="X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2"/>
      <c r="R337" s="2"/>
      <c r="S337" s="2"/>
      <c r="T337" s="2"/>
      <c r="U337" s="2"/>
      <c r="V337" s="2"/>
      <c r="W337" s="2"/>
      <c r="X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2"/>
      <c r="R338" s="2"/>
      <c r="S338" s="2"/>
      <c r="T338" s="2"/>
      <c r="U338" s="2"/>
      <c r="V338" s="2"/>
      <c r="W338" s="2"/>
      <c r="X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2"/>
      <c r="R339" s="2"/>
      <c r="S339" s="2"/>
      <c r="T339" s="2"/>
      <c r="U339" s="2"/>
      <c r="V339" s="2"/>
      <c r="W339" s="2"/>
      <c r="X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2"/>
      <c r="R340" s="2"/>
      <c r="S340" s="2"/>
      <c r="T340" s="2"/>
      <c r="U340" s="2"/>
      <c r="V340" s="2"/>
      <c r="W340" s="2"/>
      <c r="X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2"/>
      <c r="R341" s="2"/>
      <c r="S341" s="2"/>
      <c r="T341" s="2"/>
      <c r="U341" s="2"/>
      <c r="V341" s="2"/>
      <c r="W341" s="2"/>
      <c r="X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2"/>
      <c r="R342" s="2"/>
      <c r="S342" s="2"/>
      <c r="T342" s="2"/>
      <c r="U342" s="2"/>
      <c r="V342" s="2"/>
      <c r="W342" s="2"/>
      <c r="X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2"/>
      <c r="R343" s="2"/>
      <c r="S343" s="2"/>
      <c r="T343" s="2"/>
      <c r="U343" s="2"/>
      <c r="V343" s="2"/>
      <c r="W343" s="2"/>
      <c r="X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2"/>
      <c r="R344" s="2"/>
      <c r="S344" s="2"/>
      <c r="T344" s="2"/>
      <c r="U344" s="2"/>
      <c r="V344" s="2"/>
      <c r="W344" s="2"/>
      <c r="X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2"/>
      <c r="R345" s="2"/>
      <c r="S345" s="2"/>
      <c r="T345" s="2"/>
      <c r="U345" s="2"/>
      <c r="V345" s="2"/>
      <c r="W345" s="2"/>
      <c r="X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2"/>
      <c r="R346" s="2"/>
      <c r="S346" s="2"/>
      <c r="T346" s="2"/>
      <c r="U346" s="2"/>
      <c r="V346" s="2"/>
      <c r="W346" s="2"/>
      <c r="X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2"/>
      <c r="R347" s="2"/>
      <c r="S347" s="2"/>
      <c r="T347" s="2"/>
      <c r="U347" s="2"/>
      <c r="V347" s="2"/>
      <c r="W347" s="2"/>
      <c r="X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2"/>
      <c r="R348" s="2"/>
      <c r="S348" s="2"/>
      <c r="T348" s="2"/>
      <c r="U348" s="2"/>
      <c r="V348" s="2"/>
      <c r="W348" s="2"/>
      <c r="X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2"/>
      <c r="R349" s="2"/>
      <c r="S349" s="2"/>
      <c r="T349" s="2"/>
      <c r="U349" s="2"/>
      <c r="V349" s="2"/>
      <c r="W349" s="2"/>
      <c r="X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2"/>
      <c r="R350" s="2"/>
      <c r="S350" s="2"/>
      <c r="T350" s="2"/>
      <c r="U350" s="2"/>
      <c r="V350" s="2"/>
      <c r="W350" s="2"/>
      <c r="X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2"/>
      <c r="R351" s="2"/>
      <c r="S351" s="2"/>
      <c r="T351" s="2"/>
      <c r="U351" s="2"/>
      <c r="V351" s="2"/>
      <c r="W351" s="2"/>
      <c r="X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2"/>
      <c r="R352" s="2"/>
      <c r="S352" s="2"/>
      <c r="T352" s="2"/>
      <c r="U352" s="2"/>
      <c r="V352" s="2"/>
      <c r="W352" s="2"/>
      <c r="X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2"/>
      <c r="R353" s="2"/>
      <c r="S353" s="2"/>
      <c r="T353" s="2"/>
      <c r="U353" s="2"/>
      <c r="V353" s="2"/>
      <c r="W353" s="2"/>
      <c r="X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2"/>
      <c r="R354" s="2"/>
      <c r="S354" s="2"/>
      <c r="T354" s="2"/>
      <c r="U354" s="2"/>
      <c r="V354" s="2"/>
      <c r="W354" s="2"/>
      <c r="X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2"/>
      <c r="R355" s="2"/>
      <c r="S355" s="2"/>
      <c r="T355" s="2"/>
      <c r="U355" s="2"/>
      <c r="V355" s="2"/>
      <c r="W355" s="2"/>
      <c r="X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2"/>
      <c r="R356" s="2"/>
      <c r="S356" s="2"/>
      <c r="T356" s="2"/>
      <c r="U356" s="2"/>
      <c r="V356" s="2"/>
      <c r="W356" s="2"/>
      <c r="X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2"/>
      <c r="R357" s="2"/>
      <c r="S357" s="2"/>
      <c r="T357" s="2"/>
      <c r="U357" s="2"/>
      <c r="V357" s="2"/>
      <c r="W357" s="2"/>
      <c r="X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2"/>
      <c r="R358" s="2"/>
      <c r="S358" s="2"/>
      <c r="T358" s="2"/>
      <c r="U358" s="2"/>
      <c r="V358" s="2"/>
      <c r="W358" s="2"/>
      <c r="X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2"/>
      <c r="R359" s="2"/>
      <c r="S359" s="2"/>
      <c r="T359" s="2"/>
      <c r="U359" s="2"/>
      <c r="V359" s="2"/>
      <c r="W359" s="2"/>
      <c r="X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2"/>
      <c r="R360" s="2"/>
      <c r="S360" s="2"/>
      <c r="T360" s="2"/>
      <c r="U360" s="2"/>
      <c r="V360" s="2"/>
      <c r="W360" s="2"/>
      <c r="X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T361" s="2"/>
      <c r="U361" s="2"/>
      <c r="V361" s="2"/>
      <c r="W361" s="2"/>
      <c r="X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T362" s="2"/>
      <c r="U362" s="2"/>
      <c r="V362" s="2"/>
      <c r="W362" s="2"/>
      <c r="X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T363" s="2"/>
      <c r="U363" s="2"/>
      <c r="V363" s="2"/>
      <c r="W363" s="2"/>
      <c r="X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2"/>
      <c r="R364" s="2"/>
      <c r="S364" s="2"/>
      <c r="T364" s="2"/>
      <c r="U364" s="2"/>
      <c r="V364" s="2"/>
      <c r="W364" s="2"/>
      <c r="X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2"/>
      <c r="R365" s="2"/>
      <c r="S365" s="2"/>
      <c r="T365" s="2"/>
      <c r="U365" s="2"/>
      <c r="V365" s="2"/>
      <c r="W365" s="2"/>
      <c r="X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2"/>
      <c r="R366" s="2"/>
      <c r="S366" s="2"/>
      <c r="T366" s="2"/>
      <c r="U366" s="2"/>
      <c r="V366" s="2"/>
      <c r="W366" s="2"/>
      <c r="X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2"/>
      <c r="R367" s="2"/>
      <c r="S367" s="2"/>
      <c r="T367" s="2"/>
      <c r="U367" s="2"/>
      <c r="V367" s="2"/>
      <c r="W367" s="2"/>
      <c r="X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2"/>
      <c r="R368" s="2"/>
      <c r="S368" s="2"/>
      <c r="T368" s="2"/>
      <c r="U368" s="2"/>
      <c r="V368" s="2"/>
      <c r="W368" s="2"/>
      <c r="X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2"/>
      <c r="R369" s="2"/>
      <c r="S369" s="2"/>
      <c r="T369" s="2"/>
      <c r="U369" s="2"/>
      <c r="V369" s="2"/>
      <c r="W369" s="2"/>
      <c r="X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2"/>
      <c r="R370" s="2"/>
      <c r="S370" s="2"/>
      <c r="T370" s="2"/>
      <c r="U370" s="2"/>
      <c r="V370" s="2"/>
      <c r="W370" s="2"/>
      <c r="X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2"/>
      <c r="R371" s="2"/>
      <c r="S371" s="2"/>
      <c r="T371" s="2"/>
      <c r="U371" s="2"/>
      <c r="V371" s="2"/>
      <c r="W371" s="2"/>
      <c r="X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2"/>
      <c r="R372" s="2"/>
      <c r="S372" s="2"/>
      <c r="T372" s="2"/>
      <c r="U372" s="2"/>
      <c r="V372" s="2"/>
      <c r="W372" s="2"/>
      <c r="X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2"/>
      <c r="R373" s="2"/>
      <c r="S373" s="2"/>
      <c r="T373" s="2"/>
      <c r="U373" s="2"/>
      <c r="V373" s="2"/>
      <c r="W373" s="2"/>
      <c r="X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2"/>
      <c r="R374" s="2"/>
      <c r="S374" s="2"/>
      <c r="T374" s="2"/>
      <c r="U374" s="2"/>
      <c r="V374" s="2"/>
      <c r="W374" s="2"/>
      <c r="X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2"/>
      <c r="R375" s="2"/>
      <c r="S375" s="2"/>
      <c r="T375" s="2"/>
      <c r="U375" s="2"/>
      <c r="V375" s="2"/>
      <c r="W375" s="2"/>
      <c r="X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2"/>
      <c r="R376" s="2"/>
      <c r="S376" s="2"/>
      <c r="T376" s="2"/>
      <c r="U376" s="2"/>
      <c r="V376" s="2"/>
      <c r="W376" s="2"/>
      <c r="X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2"/>
      <c r="R377" s="2"/>
      <c r="S377" s="2"/>
      <c r="T377" s="2"/>
      <c r="U377" s="2"/>
      <c r="V377" s="2"/>
      <c r="W377" s="2"/>
      <c r="X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2"/>
      <c r="R378" s="2"/>
      <c r="S378" s="2"/>
      <c r="T378" s="2"/>
      <c r="U378" s="2"/>
      <c r="V378" s="2"/>
      <c r="W378" s="2"/>
      <c r="X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2"/>
      <c r="R379" s="2"/>
      <c r="S379" s="2"/>
      <c r="T379" s="2"/>
      <c r="U379" s="2"/>
      <c r="V379" s="2"/>
      <c r="W379" s="2"/>
      <c r="X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2"/>
      <c r="R380" s="2"/>
      <c r="S380" s="2"/>
      <c r="T380" s="2"/>
      <c r="U380" s="2"/>
      <c r="V380" s="2"/>
      <c r="W380" s="2"/>
      <c r="X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2"/>
      <c r="R381" s="2"/>
      <c r="S381" s="2"/>
      <c r="T381" s="2"/>
      <c r="U381" s="2"/>
      <c r="V381" s="2"/>
      <c r="W381" s="2"/>
      <c r="X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2"/>
      <c r="R382" s="2"/>
      <c r="S382" s="2"/>
      <c r="T382" s="2"/>
      <c r="U382" s="2"/>
      <c r="V382" s="2"/>
      <c r="W382" s="2"/>
      <c r="X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2"/>
      <c r="R383" s="2"/>
      <c r="S383" s="2"/>
      <c r="T383" s="2"/>
      <c r="U383" s="2"/>
      <c r="V383" s="2"/>
      <c r="W383" s="2"/>
      <c r="X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2"/>
      <c r="R384" s="2"/>
      <c r="S384" s="2"/>
      <c r="T384" s="2"/>
      <c r="U384" s="2"/>
      <c r="V384" s="2"/>
      <c r="W384" s="2"/>
      <c r="X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2"/>
      <c r="R385" s="2"/>
      <c r="S385" s="2"/>
      <c r="T385" s="2"/>
      <c r="U385" s="2"/>
      <c r="V385" s="2"/>
      <c r="W385" s="2"/>
      <c r="X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2"/>
      <c r="R386" s="2"/>
      <c r="S386" s="2"/>
      <c r="T386" s="2"/>
      <c r="U386" s="2"/>
      <c r="V386" s="2"/>
      <c r="W386" s="2"/>
      <c r="X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2"/>
      <c r="R387" s="2"/>
      <c r="S387" s="2"/>
      <c r="T387" s="2"/>
      <c r="U387" s="2"/>
      <c r="V387" s="2"/>
      <c r="W387" s="2"/>
      <c r="X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2"/>
      <c r="R388" s="2"/>
      <c r="S388" s="2"/>
      <c r="T388" s="2"/>
      <c r="U388" s="2"/>
      <c r="V388" s="2"/>
      <c r="W388" s="2"/>
      <c r="X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2"/>
      <c r="R389" s="2"/>
      <c r="S389" s="2"/>
      <c r="T389" s="2"/>
      <c r="U389" s="2"/>
      <c r="V389" s="2"/>
      <c r="W389" s="2"/>
      <c r="X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2"/>
      <c r="R390" s="2"/>
      <c r="S390" s="2"/>
      <c r="T390" s="2"/>
      <c r="U390" s="2"/>
      <c r="V390" s="2"/>
      <c r="W390" s="2"/>
      <c r="X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2"/>
      <c r="R391" s="2"/>
      <c r="S391" s="2"/>
      <c r="T391" s="2"/>
      <c r="U391" s="2"/>
      <c r="V391" s="2"/>
      <c r="W391" s="2"/>
      <c r="X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2"/>
      <c r="R392" s="2"/>
      <c r="S392" s="2"/>
      <c r="T392" s="2"/>
      <c r="U392" s="2"/>
      <c r="V392" s="2"/>
      <c r="W392" s="2"/>
      <c r="X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2"/>
      <c r="R393" s="2"/>
      <c r="S393" s="2"/>
      <c r="T393" s="2"/>
      <c r="U393" s="2"/>
      <c r="V393" s="2"/>
      <c r="W393" s="2"/>
      <c r="X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2"/>
      <c r="R394" s="2"/>
      <c r="S394" s="2"/>
      <c r="T394" s="2"/>
      <c r="U394" s="2"/>
      <c r="V394" s="2"/>
      <c r="W394" s="2"/>
      <c r="X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2"/>
      <c r="R395" s="2"/>
      <c r="S395" s="2"/>
      <c r="T395" s="2"/>
      <c r="U395" s="2"/>
      <c r="V395" s="2"/>
      <c r="W395" s="2"/>
      <c r="X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2"/>
      <c r="R396" s="2"/>
      <c r="S396" s="2"/>
      <c r="T396" s="2"/>
      <c r="U396" s="2"/>
      <c r="V396" s="2"/>
      <c r="W396" s="2"/>
      <c r="X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2"/>
      <c r="R397" s="2"/>
      <c r="S397" s="2"/>
      <c r="T397" s="2"/>
      <c r="U397" s="2"/>
      <c r="V397" s="2"/>
      <c r="W397" s="2"/>
      <c r="X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2"/>
      <c r="R398" s="2"/>
      <c r="S398" s="2"/>
      <c r="T398" s="2"/>
      <c r="U398" s="2"/>
      <c r="V398" s="2"/>
      <c r="W398" s="2"/>
      <c r="X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2"/>
      <c r="R399" s="2"/>
      <c r="S399" s="2"/>
      <c r="T399" s="2"/>
      <c r="U399" s="2"/>
      <c r="V399" s="2"/>
      <c r="W399" s="2"/>
      <c r="X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2"/>
      <c r="R400" s="2"/>
      <c r="S400" s="2"/>
      <c r="T400" s="2"/>
      <c r="U400" s="2"/>
      <c r="V400" s="2"/>
      <c r="W400" s="2"/>
      <c r="X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2"/>
      <c r="R401" s="2"/>
      <c r="S401" s="2"/>
      <c r="T401" s="2"/>
      <c r="U401" s="2"/>
      <c r="V401" s="2"/>
      <c r="W401" s="2"/>
      <c r="X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2"/>
      <c r="R402" s="2"/>
      <c r="S402" s="2"/>
      <c r="T402" s="2"/>
      <c r="U402" s="2"/>
      <c r="V402" s="2"/>
      <c r="W402" s="2"/>
      <c r="X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2"/>
      <c r="R403" s="2"/>
      <c r="S403" s="2"/>
      <c r="T403" s="2"/>
      <c r="U403" s="2"/>
      <c r="V403" s="2"/>
      <c r="W403" s="2"/>
      <c r="X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2"/>
      <c r="R404" s="2"/>
      <c r="S404" s="2"/>
      <c r="T404" s="2"/>
      <c r="U404" s="2"/>
      <c r="V404" s="2"/>
      <c r="W404" s="2"/>
      <c r="X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2"/>
      <c r="R405" s="2"/>
      <c r="S405" s="2"/>
      <c r="T405" s="2"/>
      <c r="U405" s="2"/>
      <c r="V405" s="2"/>
      <c r="W405" s="2"/>
      <c r="X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2"/>
      <c r="R406" s="2"/>
      <c r="S406" s="2"/>
      <c r="T406" s="2"/>
      <c r="U406" s="2"/>
      <c r="V406" s="2"/>
      <c r="W406" s="2"/>
      <c r="X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2"/>
      <c r="R407" s="2"/>
      <c r="S407" s="2"/>
      <c r="T407" s="2"/>
      <c r="U407" s="2"/>
      <c r="V407" s="2"/>
      <c r="W407" s="2"/>
      <c r="X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2"/>
      <c r="R408" s="2"/>
      <c r="S408" s="2"/>
      <c r="T408" s="2"/>
      <c r="U408" s="2"/>
      <c r="V408" s="2"/>
      <c r="W408" s="2"/>
      <c r="X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2"/>
      <c r="R409" s="2"/>
      <c r="S409" s="2"/>
      <c r="T409" s="2"/>
      <c r="U409" s="2"/>
      <c r="V409" s="2"/>
      <c r="W409" s="2"/>
      <c r="X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2"/>
      <c r="R410" s="2"/>
      <c r="S410" s="2"/>
      <c r="T410" s="2"/>
      <c r="U410" s="2"/>
      <c r="V410" s="2"/>
      <c r="W410" s="2"/>
      <c r="X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2"/>
      <c r="R411" s="2"/>
      <c r="S411" s="2"/>
      <c r="T411" s="2"/>
      <c r="U411" s="2"/>
      <c r="V411" s="2"/>
      <c r="W411" s="2"/>
      <c r="X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2"/>
      <c r="R412" s="2"/>
      <c r="S412" s="2"/>
      <c r="T412" s="2"/>
      <c r="U412" s="2"/>
      <c r="V412" s="2"/>
      <c r="W412" s="2"/>
      <c r="X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2"/>
      <c r="R413" s="2"/>
      <c r="S413" s="2"/>
      <c r="T413" s="2"/>
      <c r="U413" s="2"/>
      <c r="V413" s="2"/>
      <c r="W413" s="2"/>
      <c r="X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2"/>
      <c r="R414" s="2"/>
      <c r="S414" s="2"/>
      <c r="T414" s="2"/>
      <c r="U414" s="2"/>
      <c r="V414" s="2"/>
      <c r="W414" s="2"/>
      <c r="X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2"/>
      <c r="R415" s="2"/>
      <c r="S415" s="2"/>
      <c r="T415" s="2"/>
      <c r="U415" s="2"/>
      <c r="V415" s="2"/>
      <c r="W415" s="2"/>
      <c r="X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2"/>
      <c r="R416" s="2"/>
      <c r="S416" s="2"/>
      <c r="T416" s="2"/>
      <c r="U416" s="2"/>
      <c r="V416" s="2"/>
      <c r="W416" s="2"/>
      <c r="X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2"/>
      <c r="R417" s="2"/>
      <c r="S417" s="2"/>
      <c r="T417" s="2"/>
      <c r="U417" s="2"/>
      <c r="V417" s="2"/>
      <c r="W417" s="2"/>
      <c r="X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2"/>
      <c r="R418" s="2"/>
      <c r="S418" s="2"/>
      <c r="T418" s="2"/>
      <c r="U418" s="2"/>
      <c r="V418" s="2"/>
      <c r="W418" s="2"/>
      <c r="X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2"/>
      <c r="R419" s="2"/>
      <c r="S419" s="2"/>
      <c r="T419" s="2"/>
      <c r="U419" s="2"/>
      <c r="V419" s="2"/>
      <c r="W419" s="2"/>
      <c r="X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2"/>
      <c r="R420" s="2"/>
      <c r="S420" s="2"/>
      <c r="T420" s="2"/>
      <c r="U420" s="2"/>
      <c r="V420" s="2"/>
      <c r="W420" s="2"/>
      <c r="X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2"/>
      <c r="R421" s="2"/>
      <c r="S421" s="2"/>
      <c r="T421" s="2"/>
      <c r="U421" s="2"/>
      <c r="V421" s="2"/>
      <c r="W421" s="2"/>
      <c r="X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2"/>
      <c r="R422" s="2"/>
      <c r="S422" s="2"/>
      <c r="T422" s="2"/>
      <c r="U422" s="2"/>
      <c r="V422" s="2"/>
      <c r="W422" s="2"/>
      <c r="X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2"/>
      <c r="R423" s="2"/>
      <c r="S423" s="2"/>
      <c r="T423" s="2"/>
      <c r="U423" s="2"/>
      <c r="V423" s="2"/>
      <c r="W423" s="2"/>
      <c r="X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2"/>
      <c r="R424" s="2"/>
      <c r="S424" s="2"/>
      <c r="T424" s="2"/>
      <c r="U424" s="2"/>
      <c r="V424" s="2"/>
      <c r="W424" s="2"/>
      <c r="X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2"/>
      <c r="R425" s="2"/>
      <c r="S425" s="2"/>
      <c r="T425" s="2"/>
      <c r="U425" s="2"/>
      <c r="V425" s="2"/>
      <c r="W425" s="2"/>
      <c r="X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2"/>
      <c r="R426" s="2"/>
      <c r="S426" s="2"/>
      <c r="T426" s="2"/>
      <c r="U426" s="2"/>
      <c r="V426" s="2"/>
      <c r="W426" s="2"/>
      <c r="X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2"/>
      <c r="R427" s="2"/>
      <c r="S427" s="2"/>
      <c r="T427" s="2"/>
      <c r="U427" s="2"/>
      <c r="V427" s="2"/>
      <c r="W427" s="2"/>
      <c r="X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2"/>
      <c r="R428" s="2"/>
      <c r="S428" s="2"/>
      <c r="T428" s="2"/>
      <c r="U428" s="2"/>
      <c r="V428" s="2"/>
      <c r="W428" s="2"/>
      <c r="X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2"/>
      <c r="R429" s="2"/>
      <c r="S429" s="2"/>
      <c r="T429" s="2"/>
      <c r="U429" s="2"/>
      <c r="V429" s="2"/>
      <c r="W429" s="2"/>
      <c r="X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2"/>
      <c r="R430" s="2"/>
      <c r="S430" s="2"/>
      <c r="T430" s="2"/>
      <c r="U430" s="2"/>
      <c r="V430" s="2"/>
      <c r="W430" s="2"/>
      <c r="X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2"/>
      <c r="R431" s="2"/>
      <c r="S431" s="2"/>
      <c r="T431" s="2"/>
      <c r="U431" s="2"/>
      <c r="V431" s="2"/>
      <c r="W431" s="2"/>
      <c r="X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2"/>
      <c r="R432" s="2"/>
      <c r="S432" s="2"/>
      <c r="T432" s="2"/>
      <c r="U432" s="2"/>
      <c r="V432" s="2"/>
      <c r="W432" s="2"/>
      <c r="X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2"/>
      <c r="R433" s="2"/>
      <c r="S433" s="2"/>
      <c r="T433" s="2"/>
      <c r="U433" s="2"/>
      <c r="V433" s="2"/>
      <c r="W433" s="2"/>
      <c r="X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2"/>
      <c r="R434" s="2"/>
      <c r="S434" s="2"/>
      <c r="T434" s="2"/>
      <c r="U434" s="2"/>
      <c r="V434" s="2"/>
      <c r="W434" s="2"/>
      <c r="X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2"/>
      <c r="R435" s="2"/>
      <c r="S435" s="2"/>
      <c r="T435" s="2"/>
      <c r="U435" s="2"/>
      <c r="V435" s="2"/>
      <c r="W435" s="2"/>
      <c r="X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2"/>
      <c r="R436" s="2"/>
      <c r="S436" s="2"/>
      <c r="T436" s="2"/>
      <c r="U436" s="2"/>
      <c r="V436" s="2"/>
      <c r="W436" s="2"/>
      <c r="X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2"/>
      <c r="R437" s="2"/>
      <c r="S437" s="2"/>
      <c r="T437" s="2"/>
      <c r="U437" s="2"/>
      <c r="V437" s="2"/>
      <c r="W437" s="2"/>
      <c r="X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2"/>
      <c r="R438" s="2"/>
      <c r="S438" s="2"/>
      <c r="T438" s="2"/>
      <c r="U438" s="2"/>
      <c r="V438" s="2"/>
      <c r="W438" s="2"/>
      <c r="X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2"/>
      <c r="R439" s="2"/>
      <c r="S439" s="2"/>
      <c r="T439" s="2"/>
      <c r="U439" s="2"/>
      <c r="V439" s="2"/>
      <c r="W439" s="2"/>
      <c r="X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2"/>
      <c r="R440" s="2"/>
      <c r="S440" s="2"/>
      <c r="T440" s="2"/>
      <c r="U440" s="2"/>
      <c r="V440" s="2"/>
      <c r="W440" s="2"/>
      <c r="X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2"/>
      <c r="R441" s="2"/>
      <c r="S441" s="2"/>
      <c r="T441" s="2"/>
      <c r="U441" s="2"/>
      <c r="V441" s="2"/>
      <c r="W441" s="2"/>
      <c r="X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2"/>
      <c r="R442" s="2"/>
      <c r="S442" s="2"/>
      <c r="T442" s="2"/>
      <c r="U442" s="2"/>
      <c r="V442" s="2"/>
      <c r="W442" s="2"/>
      <c r="X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2"/>
      <c r="R443" s="2"/>
      <c r="S443" s="2"/>
      <c r="T443" s="2"/>
      <c r="U443" s="2"/>
      <c r="V443" s="2"/>
      <c r="W443" s="2"/>
      <c r="X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2"/>
      <c r="R444" s="2"/>
      <c r="S444" s="2"/>
      <c r="T444" s="2"/>
      <c r="U444" s="2"/>
      <c r="V444" s="2"/>
      <c r="W444" s="2"/>
      <c r="X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2"/>
      <c r="R445" s="2"/>
      <c r="S445" s="2"/>
      <c r="T445" s="2"/>
      <c r="U445" s="2"/>
      <c r="V445" s="2"/>
      <c r="W445" s="2"/>
      <c r="X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2"/>
      <c r="R446" s="2"/>
      <c r="S446" s="2"/>
      <c r="T446" s="2"/>
      <c r="U446" s="2"/>
      <c r="V446" s="2"/>
      <c r="W446" s="2"/>
      <c r="X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2"/>
      <c r="R447" s="2"/>
      <c r="S447" s="2"/>
      <c r="T447" s="2"/>
      <c r="U447" s="2"/>
      <c r="V447" s="2"/>
      <c r="W447" s="2"/>
      <c r="X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2"/>
      <c r="R448" s="2"/>
      <c r="S448" s="2"/>
      <c r="T448" s="2"/>
      <c r="U448" s="2"/>
      <c r="V448" s="2"/>
      <c r="W448" s="2"/>
      <c r="X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2"/>
      <c r="R449" s="2"/>
      <c r="S449" s="2"/>
      <c r="T449" s="2"/>
      <c r="U449" s="2"/>
      <c r="V449" s="2"/>
      <c r="W449" s="2"/>
      <c r="X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2"/>
      <c r="R450" s="2"/>
      <c r="S450" s="2"/>
      <c r="T450" s="2"/>
      <c r="U450" s="2"/>
      <c r="V450" s="2"/>
      <c r="W450" s="2"/>
      <c r="X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2"/>
      <c r="R451" s="2"/>
      <c r="S451" s="2"/>
      <c r="T451" s="2"/>
      <c r="U451" s="2"/>
      <c r="V451" s="2"/>
      <c r="W451" s="2"/>
      <c r="X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2"/>
      <c r="R452" s="2"/>
      <c r="S452" s="2"/>
      <c r="T452" s="2"/>
      <c r="U452" s="2"/>
      <c r="V452" s="2"/>
      <c r="W452" s="2"/>
      <c r="X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2"/>
      <c r="R453" s="2"/>
      <c r="S453" s="2"/>
      <c r="T453" s="2"/>
      <c r="U453" s="2"/>
      <c r="V453" s="2"/>
      <c r="W453" s="2"/>
      <c r="X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2"/>
      <c r="R454" s="2"/>
      <c r="S454" s="2"/>
      <c r="T454" s="2"/>
      <c r="U454" s="2"/>
      <c r="V454" s="2"/>
      <c r="W454" s="2"/>
      <c r="X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2"/>
      <c r="R455" s="2"/>
      <c r="S455" s="2"/>
      <c r="T455" s="2"/>
      <c r="U455" s="2"/>
      <c r="V455" s="2"/>
      <c r="W455" s="2"/>
      <c r="X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2"/>
      <c r="R456" s="2"/>
      <c r="S456" s="2"/>
      <c r="T456" s="2"/>
      <c r="U456" s="2"/>
      <c r="V456" s="2"/>
      <c r="W456" s="2"/>
      <c r="X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2"/>
      <c r="R457" s="2"/>
      <c r="S457" s="2"/>
      <c r="T457" s="2"/>
      <c r="U457" s="2"/>
      <c r="V457" s="2"/>
      <c r="W457" s="2"/>
      <c r="X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2"/>
      <c r="R458" s="2"/>
      <c r="S458" s="2"/>
      <c r="T458" s="2"/>
      <c r="U458" s="2"/>
      <c r="V458" s="2"/>
      <c r="W458" s="2"/>
      <c r="X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2"/>
      <c r="R459" s="2"/>
      <c r="S459" s="2"/>
      <c r="T459" s="2"/>
      <c r="U459" s="2"/>
      <c r="V459" s="2"/>
      <c r="W459" s="2"/>
      <c r="X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2"/>
      <c r="R460" s="2"/>
      <c r="S460" s="2"/>
      <c r="T460" s="2"/>
      <c r="U460" s="2"/>
      <c r="V460" s="2"/>
      <c r="W460" s="2"/>
      <c r="X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2"/>
      <c r="R461" s="2"/>
      <c r="S461" s="2"/>
      <c r="T461" s="2"/>
      <c r="U461" s="2"/>
      <c r="V461" s="2"/>
      <c r="W461" s="2"/>
      <c r="X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2"/>
      <c r="R462" s="2"/>
      <c r="S462" s="2"/>
      <c r="T462" s="2"/>
      <c r="U462" s="2"/>
      <c r="V462" s="2"/>
      <c r="W462" s="2"/>
      <c r="X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2"/>
      <c r="R463" s="2"/>
      <c r="S463" s="2"/>
      <c r="T463" s="2"/>
      <c r="U463" s="2"/>
      <c r="V463" s="2"/>
      <c r="W463" s="2"/>
      <c r="X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2"/>
      <c r="R464" s="2"/>
      <c r="S464" s="2"/>
      <c r="T464" s="2"/>
      <c r="U464" s="2"/>
      <c r="V464" s="2"/>
      <c r="W464" s="2"/>
      <c r="X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2"/>
      <c r="R465" s="2"/>
      <c r="S465" s="2"/>
      <c r="T465" s="2"/>
      <c r="U465" s="2"/>
      <c r="V465" s="2"/>
      <c r="W465" s="2"/>
      <c r="X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2"/>
      <c r="R466" s="2"/>
      <c r="S466" s="2"/>
      <c r="T466" s="2"/>
      <c r="U466" s="2"/>
      <c r="V466" s="2"/>
      <c r="W466" s="2"/>
      <c r="X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2"/>
      <c r="R467" s="2"/>
      <c r="S467" s="2"/>
      <c r="T467" s="2"/>
      <c r="U467" s="2"/>
      <c r="V467" s="2"/>
      <c r="W467" s="2"/>
      <c r="X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2"/>
      <c r="R468" s="2"/>
      <c r="S468" s="2"/>
      <c r="T468" s="2"/>
      <c r="U468" s="2"/>
      <c r="V468" s="2"/>
      <c r="W468" s="2"/>
      <c r="X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2"/>
      <c r="R469" s="2"/>
      <c r="S469" s="2"/>
      <c r="T469" s="2"/>
      <c r="U469" s="2"/>
      <c r="V469" s="2"/>
      <c r="W469" s="2"/>
      <c r="X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2"/>
      <c r="R470" s="2"/>
      <c r="S470" s="2"/>
      <c r="T470" s="2"/>
      <c r="U470" s="2"/>
      <c r="V470" s="2"/>
      <c r="W470" s="2"/>
      <c r="X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2"/>
      <c r="R471" s="2"/>
      <c r="S471" s="2"/>
      <c r="T471" s="2"/>
      <c r="U471" s="2"/>
      <c r="V471" s="2"/>
      <c r="W471" s="2"/>
      <c r="X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2"/>
      <c r="R472" s="2"/>
      <c r="S472" s="2"/>
      <c r="T472" s="2"/>
      <c r="U472" s="2"/>
      <c r="V472" s="2"/>
      <c r="W472" s="2"/>
      <c r="X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2"/>
      <c r="R473" s="2"/>
      <c r="S473" s="2"/>
      <c r="T473" s="2"/>
      <c r="U473" s="2"/>
      <c r="V473" s="2"/>
      <c r="W473" s="2"/>
      <c r="X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2"/>
      <c r="R474" s="2"/>
      <c r="S474" s="2"/>
      <c r="T474" s="2"/>
      <c r="U474" s="2"/>
      <c r="V474" s="2"/>
      <c r="W474" s="2"/>
      <c r="X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2"/>
      <c r="R475" s="2"/>
      <c r="S475" s="2"/>
      <c r="T475" s="2"/>
      <c r="U475" s="2"/>
      <c r="V475" s="2"/>
      <c r="W475" s="2"/>
      <c r="X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2"/>
      <c r="R476" s="2"/>
      <c r="S476" s="2"/>
      <c r="T476" s="2"/>
      <c r="U476" s="2"/>
      <c r="V476" s="2"/>
      <c r="W476" s="2"/>
      <c r="X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2"/>
      <c r="R477" s="2"/>
      <c r="S477" s="2"/>
      <c r="T477" s="2"/>
      <c r="U477" s="2"/>
      <c r="V477" s="2"/>
      <c r="W477" s="2"/>
      <c r="X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2"/>
      <c r="R478" s="2"/>
      <c r="S478" s="2"/>
      <c r="T478" s="2"/>
      <c r="U478" s="2"/>
      <c r="V478" s="2"/>
      <c r="W478" s="2"/>
      <c r="X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2"/>
      <c r="R479" s="2"/>
      <c r="S479" s="2"/>
      <c r="T479" s="2"/>
      <c r="U479" s="2"/>
      <c r="V479" s="2"/>
      <c r="W479" s="2"/>
      <c r="X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2"/>
      <c r="R480" s="2"/>
      <c r="S480" s="2"/>
      <c r="T480" s="2"/>
      <c r="U480" s="2"/>
      <c r="V480" s="2"/>
      <c r="W480" s="2"/>
      <c r="X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2"/>
      <c r="R481" s="2"/>
      <c r="S481" s="2"/>
      <c r="T481" s="2"/>
      <c r="U481" s="2"/>
      <c r="V481" s="2"/>
      <c r="W481" s="2"/>
      <c r="X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2"/>
      <c r="R482" s="2"/>
      <c r="S482" s="2"/>
      <c r="T482" s="2"/>
      <c r="U482" s="2"/>
      <c r="V482" s="2"/>
      <c r="W482" s="2"/>
      <c r="X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2"/>
      <c r="R483" s="2"/>
      <c r="S483" s="2"/>
      <c r="T483" s="2"/>
      <c r="U483" s="2"/>
      <c r="V483" s="2"/>
      <c r="W483" s="2"/>
      <c r="X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2"/>
      <c r="R484" s="2"/>
      <c r="S484" s="2"/>
      <c r="T484" s="2"/>
      <c r="U484" s="2"/>
      <c r="V484" s="2"/>
      <c r="W484" s="2"/>
      <c r="X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2"/>
      <c r="R485" s="2"/>
      <c r="S485" s="2"/>
      <c r="T485" s="2"/>
      <c r="U485" s="2"/>
      <c r="V485" s="2"/>
      <c r="W485" s="2"/>
      <c r="X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2"/>
      <c r="R486" s="2"/>
      <c r="S486" s="2"/>
      <c r="T486" s="2"/>
      <c r="U486" s="2"/>
      <c r="V486" s="2"/>
      <c r="W486" s="2"/>
      <c r="X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2"/>
      <c r="R487" s="2"/>
      <c r="S487" s="2"/>
      <c r="T487" s="2"/>
      <c r="U487" s="2"/>
      <c r="V487" s="2"/>
      <c r="W487" s="2"/>
      <c r="X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2"/>
      <c r="R488" s="2"/>
      <c r="S488" s="2"/>
      <c r="T488" s="2"/>
      <c r="U488" s="2"/>
      <c r="V488" s="2"/>
      <c r="W488" s="2"/>
      <c r="X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2"/>
      <c r="R489" s="2"/>
      <c r="S489" s="2"/>
      <c r="T489" s="2"/>
      <c r="U489" s="2"/>
      <c r="V489" s="2"/>
      <c r="W489" s="2"/>
      <c r="X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2"/>
      <c r="R490" s="2"/>
      <c r="S490" s="2"/>
      <c r="T490" s="2"/>
      <c r="U490" s="2"/>
      <c r="V490" s="2"/>
      <c r="W490" s="2"/>
      <c r="X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2"/>
      <c r="R491" s="2"/>
      <c r="S491" s="2"/>
      <c r="T491" s="2"/>
      <c r="U491" s="2"/>
      <c r="V491" s="2"/>
      <c r="W491" s="2"/>
      <c r="X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2"/>
      <c r="R492" s="2"/>
      <c r="S492" s="2"/>
      <c r="T492" s="2"/>
      <c r="U492" s="2"/>
      <c r="V492" s="2"/>
      <c r="W492" s="2"/>
      <c r="X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2"/>
      <c r="R493" s="2"/>
      <c r="S493" s="2"/>
      <c r="T493" s="2"/>
      <c r="U493" s="2"/>
      <c r="V493" s="2"/>
      <c r="W493" s="2"/>
      <c r="X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2"/>
      <c r="R494" s="2"/>
      <c r="S494" s="2"/>
      <c r="T494" s="2"/>
      <c r="U494" s="2"/>
      <c r="V494" s="2"/>
      <c r="W494" s="2"/>
      <c r="X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2"/>
      <c r="R495" s="2"/>
      <c r="S495" s="2"/>
      <c r="T495" s="2"/>
      <c r="U495" s="2"/>
      <c r="V495" s="2"/>
      <c r="W495" s="2"/>
      <c r="X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2"/>
      <c r="R496" s="2"/>
      <c r="S496" s="2"/>
      <c r="T496" s="2"/>
      <c r="U496" s="2"/>
      <c r="V496" s="2"/>
      <c r="W496" s="2"/>
      <c r="X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2"/>
      <c r="R497" s="2"/>
      <c r="S497" s="2"/>
      <c r="T497" s="2"/>
      <c r="U497" s="2"/>
      <c r="V497" s="2"/>
      <c r="W497" s="2"/>
      <c r="X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2"/>
      <c r="R498" s="2"/>
      <c r="S498" s="2"/>
      <c r="T498" s="2"/>
      <c r="U498" s="2"/>
      <c r="V498" s="2"/>
      <c r="W498" s="2"/>
      <c r="X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2"/>
      <c r="R499" s="2"/>
      <c r="S499" s="2"/>
      <c r="T499" s="2"/>
      <c r="U499" s="2"/>
      <c r="V499" s="2"/>
      <c r="W499" s="2"/>
      <c r="X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2"/>
      <c r="R500" s="2"/>
      <c r="S500" s="2"/>
      <c r="T500" s="2"/>
      <c r="U500" s="2"/>
      <c r="V500" s="2"/>
      <c r="W500" s="2"/>
      <c r="X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2"/>
      <c r="R501" s="2"/>
      <c r="S501" s="2"/>
      <c r="T501" s="2"/>
      <c r="U501" s="2"/>
      <c r="V501" s="2"/>
      <c r="W501" s="2"/>
      <c r="X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2"/>
      <c r="R502" s="2"/>
      <c r="S502" s="2"/>
      <c r="T502" s="2"/>
      <c r="U502" s="2"/>
      <c r="V502" s="2"/>
      <c r="W502" s="2"/>
      <c r="X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2"/>
      <c r="R503" s="2"/>
      <c r="S503" s="2"/>
      <c r="T503" s="2"/>
      <c r="U503" s="2"/>
      <c r="V503" s="2"/>
      <c r="W503" s="2"/>
      <c r="X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2"/>
      <c r="R504" s="2"/>
      <c r="S504" s="2"/>
      <c r="T504" s="2"/>
      <c r="U504" s="2"/>
      <c r="V504" s="2"/>
      <c r="W504" s="2"/>
      <c r="X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2"/>
      <c r="R505" s="2"/>
      <c r="S505" s="2"/>
      <c r="T505" s="2"/>
      <c r="U505" s="2"/>
      <c r="V505" s="2"/>
      <c r="W505" s="2"/>
      <c r="X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2"/>
      <c r="R506" s="2"/>
      <c r="S506" s="2"/>
      <c r="T506" s="2"/>
      <c r="U506" s="2"/>
      <c r="V506" s="2"/>
      <c r="W506" s="2"/>
      <c r="X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2"/>
      <c r="R507" s="2"/>
      <c r="S507" s="2"/>
      <c r="T507" s="2"/>
      <c r="U507" s="2"/>
      <c r="V507" s="2"/>
      <c r="W507" s="2"/>
      <c r="X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2"/>
      <c r="R508" s="2"/>
      <c r="S508" s="2"/>
      <c r="T508" s="2"/>
      <c r="U508" s="2"/>
      <c r="V508" s="2"/>
      <c r="W508" s="2"/>
      <c r="X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2"/>
      <c r="R509" s="2"/>
      <c r="S509" s="2"/>
      <c r="T509" s="2"/>
      <c r="U509" s="2"/>
      <c r="V509" s="2"/>
      <c r="W509" s="2"/>
      <c r="X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2"/>
      <c r="R510" s="2"/>
      <c r="S510" s="2"/>
      <c r="T510" s="2"/>
      <c r="U510" s="2"/>
      <c r="V510" s="2"/>
      <c r="W510" s="2"/>
      <c r="X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2"/>
      <c r="R511" s="2"/>
      <c r="S511" s="2"/>
      <c r="T511" s="2"/>
      <c r="U511" s="2"/>
      <c r="V511" s="2"/>
      <c r="W511" s="2"/>
      <c r="X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2"/>
      <c r="R512" s="2"/>
      <c r="S512" s="2"/>
      <c r="T512" s="2"/>
      <c r="U512" s="2"/>
      <c r="V512" s="2"/>
      <c r="W512" s="2"/>
      <c r="X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2"/>
      <c r="R513" s="2"/>
      <c r="S513" s="2"/>
      <c r="T513" s="2"/>
      <c r="U513" s="2"/>
      <c r="V513" s="2"/>
      <c r="W513" s="2"/>
      <c r="X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2"/>
      <c r="R514" s="2"/>
      <c r="S514" s="2"/>
      <c r="T514" s="2"/>
      <c r="U514" s="2"/>
      <c r="V514" s="2"/>
      <c r="W514" s="2"/>
      <c r="X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2"/>
      <c r="R515" s="2"/>
      <c r="S515" s="2"/>
      <c r="T515" s="2"/>
      <c r="U515" s="2"/>
      <c r="V515" s="2"/>
      <c r="W515" s="2"/>
      <c r="X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2"/>
      <c r="R516" s="2"/>
      <c r="S516" s="2"/>
      <c r="T516" s="2"/>
      <c r="U516" s="2"/>
      <c r="V516" s="2"/>
      <c r="W516" s="2"/>
      <c r="X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2"/>
      <c r="R517" s="2"/>
      <c r="S517" s="2"/>
      <c r="T517" s="2"/>
      <c r="U517" s="2"/>
      <c r="V517" s="2"/>
      <c r="W517" s="2"/>
      <c r="X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2"/>
      <c r="R518" s="2"/>
      <c r="S518" s="2"/>
      <c r="T518" s="2"/>
      <c r="U518" s="2"/>
      <c r="V518" s="2"/>
      <c r="W518" s="2"/>
      <c r="X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2"/>
      <c r="R519" s="2"/>
      <c r="S519" s="2"/>
      <c r="T519" s="2"/>
      <c r="U519" s="2"/>
      <c r="V519" s="2"/>
      <c r="W519" s="2"/>
      <c r="X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2"/>
      <c r="R520" s="2"/>
      <c r="S520" s="2"/>
      <c r="T520" s="2"/>
      <c r="U520" s="2"/>
      <c r="V520" s="2"/>
      <c r="W520" s="2"/>
      <c r="X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2"/>
      <c r="R521" s="2"/>
      <c r="S521" s="2"/>
      <c r="T521" s="2"/>
      <c r="U521" s="2"/>
      <c r="V521" s="2"/>
      <c r="W521" s="2"/>
      <c r="X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2"/>
      <c r="R522" s="2"/>
      <c r="S522" s="2"/>
      <c r="T522" s="2"/>
      <c r="U522" s="2"/>
      <c r="V522" s="2"/>
      <c r="W522" s="2"/>
      <c r="X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2"/>
      <c r="R523" s="2"/>
      <c r="S523" s="2"/>
      <c r="T523" s="2"/>
      <c r="U523" s="2"/>
      <c r="V523" s="2"/>
      <c r="W523" s="2"/>
      <c r="X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2"/>
      <c r="R524" s="2"/>
      <c r="S524" s="2"/>
      <c r="T524" s="2"/>
      <c r="U524" s="2"/>
      <c r="V524" s="2"/>
      <c r="W524" s="2"/>
      <c r="X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2"/>
      <c r="R525" s="2"/>
      <c r="S525" s="2"/>
      <c r="T525" s="2"/>
      <c r="U525" s="2"/>
      <c r="V525" s="2"/>
      <c r="W525" s="2"/>
      <c r="X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2"/>
      <c r="R526" s="2"/>
      <c r="S526" s="2"/>
      <c r="T526" s="2"/>
      <c r="U526" s="2"/>
      <c r="V526" s="2"/>
      <c r="W526" s="2"/>
      <c r="X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2"/>
      <c r="R527" s="2"/>
      <c r="S527" s="2"/>
      <c r="T527" s="2"/>
      <c r="U527" s="2"/>
      <c r="V527" s="2"/>
      <c r="W527" s="2"/>
      <c r="X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2"/>
      <c r="R528" s="2"/>
      <c r="S528" s="2"/>
      <c r="T528" s="2"/>
      <c r="U528" s="2"/>
      <c r="V528" s="2"/>
      <c r="W528" s="2"/>
      <c r="X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2"/>
      <c r="R529" s="2"/>
      <c r="S529" s="2"/>
      <c r="T529" s="2"/>
      <c r="U529" s="2"/>
      <c r="V529" s="2"/>
      <c r="W529" s="2"/>
      <c r="X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2"/>
      <c r="R530" s="2"/>
      <c r="S530" s="2"/>
      <c r="T530" s="2"/>
      <c r="U530" s="2"/>
      <c r="V530" s="2"/>
      <c r="W530" s="2"/>
      <c r="X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2"/>
      <c r="R531" s="2"/>
      <c r="S531" s="2"/>
      <c r="T531" s="2"/>
      <c r="U531" s="2"/>
      <c r="V531" s="2"/>
      <c r="W531" s="2"/>
      <c r="X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2"/>
      <c r="R532" s="2"/>
      <c r="S532" s="2"/>
      <c r="T532" s="2"/>
      <c r="U532" s="2"/>
      <c r="V532" s="2"/>
      <c r="W532" s="2"/>
      <c r="X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2"/>
      <c r="R533" s="2"/>
      <c r="S533" s="2"/>
      <c r="T533" s="2"/>
      <c r="U533" s="2"/>
      <c r="V533" s="2"/>
      <c r="W533" s="2"/>
      <c r="X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2"/>
      <c r="R534" s="2"/>
      <c r="S534" s="2"/>
      <c r="T534" s="2"/>
      <c r="U534" s="2"/>
      <c r="V534" s="2"/>
      <c r="W534" s="2"/>
      <c r="X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2"/>
      <c r="R535" s="2"/>
      <c r="S535" s="2"/>
      <c r="T535" s="2"/>
      <c r="U535" s="2"/>
      <c r="V535" s="2"/>
      <c r="W535" s="2"/>
      <c r="X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2"/>
      <c r="R536" s="2"/>
      <c r="S536" s="2"/>
      <c r="T536" s="2"/>
      <c r="U536" s="2"/>
      <c r="V536" s="2"/>
      <c r="W536" s="2"/>
      <c r="X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2"/>
      <c r="R537" s="2"/>
      <c r="S537" s="2"/>
      <c r="T537" s="2"/>
      <c r="U537" s="2"/>
      <c r="V537" s="2"/>
      <c r="W537" s="2"/>
      <c r="X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2"/>
      <c r="R538" s="2"/>
      <c r="S538" s="2"/>
      <c r="T538" s="2"/>
      <c r="U538" s="2"/>
      <c r="V538" s="2"/>
      <c r="W538" s="2"/>
      <c r="X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2"/>
      <c r="R539" s="2"/>
      <c r="S539" s="2"/>
      <c r="T539" s="2"/>
      <c r="U539" s="2"/>
      <c r="V539" s="2"/>
      <c r="W539" s="2"/>
      <c r="X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2"/>
      <c r="R540" s="2"/>
      <c r="S540" s="2"/>
      <c r="T540" s="2"/>
      <c r="U540" s="2"/>
      <c r="V540" s="2"/>
      <c r="W540" s="2"/>
      <c r="X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2"/>
      <c r="R541" s="2"/>
      <c r="S541" s="2"/>
      <c r="T541" s="2"/>
      <c r="U541" s="2"/>
      <c r="V541" s="2"/>
      <c r="W541" s="2"/>
      <c r="X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2"/>
      <c r="R542" s="2"/>
      <c r="S542" s="2"/>
      <c r="T542" s="2"/>
      <c r="U542" s="2"/>
      <c r="V542" s="2"/>
      <c r="W542" s="2"/>
      <c r="X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2"/>
      <c r="R543" s="2"/>
      <c r="S543" s="2"/>
      <c r="T543" s="2"/>
      <c r="U543" s="2"/>
      <c r="V543" s="2"/>
      <c r="W543" s="2"/>
      <c r="X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2"/>
      <c r="R544" s="2"/>
      <c r="S544" s="2"/>
      <c r="T544" s="2"/>
      <c r="U544" s="2"/>
      <c r="V544" s="2"/>
      <c r="W544" s="2"/>
      <c r="X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2"/>
      <c r="R545" s="2"/>
      <c r="S545" s="2"/>
      <c r="T545" s="2"/>
      <c r="U545" s="2"/>
      <c r="V545" s="2"/>
      <c r="W545" s="2"/>
      <c r="X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2"/>
      <c r="R546" s="2"/>
      <c r="S546" s="2"/>
      <c r="T546" s="2"/>
      <c r="U546" s="2"/>
      <c r="V546" s="2"/>
      <c r="W546" s="2"/>
      <c r="X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2"/>
      <c r="R547" s="2"/>
      <c r="S547" s="2"/>
      <c r="T547" s="2"/>
      <c r="U547" s="2"/>
      <c r="V547" s="2"/>
      <c r="W547" s="2"/>
      <c r="X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2"/>
      <c r="R548" s="2"/>
      <c r="S548" s="2"/>
      <c r="T548" s="2"/>
      <c r="U548" s="2"/>
      <c r="V548" s="2"/>
      <c r="W548" s="2"/>
      <c r="X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2"/>
      <c r="R549" s="2"/>
      <c r="S549" s="2"/>
      <c r="T549" s="2"/>
      <c r="U549" s="2"/>
      <c r="V549" s="2"/>
      <c r="W549" s="2"/>
      <c r="X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2"/>
      <c r="R550" s="2"/>
      <c r="S550" s="2"/>
      <c r="T550" s="2"/>
      <c r="U550" s="2"/>
      <c r="V550" s="2"/>
      <c r="W550" s="2"/>
      <c r="X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2"/>
      <c r="R551" s="2"/>
      <c r="S551" s="2"/>
      <c r="T551" s="2"/>
      <c r="U551" s="2"/>
      <c r="V551" s="2"/>
      <c r="W551" s="2"/>
      <c r="X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2"/>
      <c r="R552" s="2"/>
      <c r="S552" s="2"/>
      <c r="T552" s="2"/>
      <c r="U552" s="2"/>
      <c r="V552" s="2"/>
      <c r="W552" s="2"/>
      <c r="X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2"/>
      <c r="R553" s="2"/>
      <c r="S553" s="2"/>
      <c r="T553" s="2"/>
      <c r="U553" s="2"/>
      <c r="V553" s="2"/>
      <c r="W553" s="2"/>
      <c r="X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2"/>
      <c r="R554" s="2"/>
      <c r="S554" s="2"/>
      <c r="T554" s="2"/>
      <c r="U554" s="2"/>
      <c r="V554" s="2"/>
      <c r="W554" s="2"/>
      <c r="X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2"/>
      <c r="R555" s="2"/>
      <c r="S555" s="2"/>
      <c r="T555" s="2"/>
      <c r="U555" s="2"/>
      <c r="V555" s="2"/>
      <c r="W555" s="2"/>
      <c r="X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2"/>
      <c r="R556" s="2"/>
      <c r="S556" s="2"/>
      <c r="T556" s="2"/>
      <c r="U556" s="2"/>
      <c r="V556" s="2"/>
      <c r="W556" s="2"/>
      <c r="X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2"/>
      <c r="R557" s="2"/>
      <c r="S557" s="2"/>
      <c r="T557" s="2"/>
      <c r="U557" s="2"/>
      <c r="V557" s="2"/>
      <c r="W557" s="2"/>
      <c r="X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2"/>
      <c r="R558" s="2"/>
      <c r="S558" s="2"/>
      <c r="T558" s="2"/>
      <c r="U558" s="2"/>
      <c r="V558" s="2"/>
      <c r="W558" s="2"/>
      <c r="X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2"/>
      <c r="R559" s="2"/>
      <c r="S559" s="2"/>
      <c r="T559" s="2"/>
      <c r="U559" s="2"/>
      <c r="V559" s="2"/>
      <c r="W559" s="2"/>
      <c r="X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2"/>
      <c r="R560" s="2"/>
      <c r="S560" s="2"/>
      <c r="T560" s="2"/>
      <c r="U560" s="2"/>
      <c r="V560" s="2"/>
      <c r="W560" s="2"/>
      <c r="X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2"/>
      <c r="R561" s="2"/>
      <c r="S561" s="2"/>
      <c r="T561" s="2"/>
      <c r="U561" s="2"/>
      <c r="V561" s="2"/>
      <c r="W561" s="2"/>
      <c r="X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2"/>
      <c r="R562" s="2"/>
      <c r="S562" s="2"/>
      <c r="T562" s="2"/>
      <c r="U562" s="2"/>
      <c r="V562" s="2"/>
      <c r="W562" s="2"/>
      <c r="X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2"/>
      <c r="R563" s="2"/>
      <c r="S563" s="2"/>
      <c r="T563" s="2"/>
      <c r="U563" s="2"/>
      <c r="V563" s="2"/>
      <c r="W563" s="2"/>
      <c r="X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2"/>
      <c r="R564" s="2"/>
      <c r="S564" s="2"/>
      <c r="T564" s="2"/>
      <c r="U564" s="2"/>
      <c r="V564" s="2"/>
      <c r="W564" s="2"/>
      <c r="X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2"/>
      <c r="R565" s="2"/>
      <c r="S565" s="2"/>
      <c r="T565" s="2"/>
      <c r="U565" s="2"/>
      <c r="V565" s="2"/>
      <c r="W565" s="2"/>
      <c r="X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2"/>
      <c r="R566" s="2"/>
      <c r="S566" s="2"/>
      <c r="T566" s="2"/>
      <c r="U566" s="2"/>
      <c r="V566" s="2"/>
      <c r="W566" s="2"/>
      <c r="X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2"/>
      <c r="R567" s="2"/>
      <c r="S567" s="2"/>
      <c r="T567" s="2"/>
      <c r="U567" s="2"/>
      <c r="V567" s="2"/>
      <c r="W567" s="2"/>
      <c r="X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2"/>
      <c r="R568" s="2"/>
      <c r="S568" s="2"/>
      <c r="T568" s="2"/>
      <c r="U568" s="2"/>
      <c r="V568" s="2"/>
      <c r="W568" s="2"/>
      <c r="X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2"/>
      <c r="R569" s="2"/>
      <c r="S569" s="2"/>
      <c r="T569" s="2"/>
      <c r="U569" s="2"/>
      <c r="V569" s="2"/>
      <c r="W569" s="2"/>
      <c r="X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2"/>
      <c r="R570" s="2"/>
      <c r="S570" s="2"/>
      <c r="T570" s="2"/>
      <c r="U570" s="2"/>
      <c r="V570" s="2"/>
      <c r="W570" s="2"/>
      <c r="X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2"/>
      <c r="R571" s="2"/>
      <c r="S571" s="2"/>
      <c r="T571" s="2"/>
      <c r="U571" s="2"/>
      <c r="V571" s="2"/>
      <c r="W571" s="2"/>
      <c r="X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2"/>
      <c r="R572" s="2"/>
      <c r="S572" s="2"/>
      <c r="T572" s="2"/>
      <c r="U572" s="2"/>
      <c r="V572" s="2"/>
      <c r="W572" s="2"/>
      <c r="X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2"/>
      <c r="R573" s="2"/>
      <c r="S573" s="2"/>
      <c r="T573" s="2"/>
      <c r="U573" s="2"/>
      <c r="V573" s="2"/>
      <c r="W573" s="2"/>
      <c r="X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2"/>
      <c r="R574" s="2"/>
      <c r="S574" s="2"/>
      <c r="T574" s="2"/>
      <c r="U574" s="2"/>
      <c r="V574" s="2"/>
      <c r="W574" s="2"/>
      <c r="X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2"/>
      <c r="R575" s="2"/>
      <c r="S575" s="2"/>
      <c r="T575" s="2"/>
      <c r="U575" s="2"/>
      <c r="V575" s="2"/>
      <c r="W575" s="2"/>
      <c r="X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2"/>
      <c r="R576" s="2"/>
      <c r="S576" s="2"/>
      <c r="T576" s="2"/>
      <c r="U576" s="2"/>
      <c r="V576" s="2"/>
      <c r="W576" s="2"/>
      <c r="X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2"/>
      <c r="R577" s="2"/>
      <c r="S577" s="2"/>
      <c r="T577" s="2"/>
      <c r="U577" s="2"/>
      <c r="V577" s="2"/>
      <c r="W577" s="2"/>
      <c r="X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2"/>
      <c r="R578" s="2"/>
      <c r="S578" s="2"/>
      <c r="T578" s="2"/>
      <c r="U578" s="2"/>
      <c r="V578" s="2"/>
      <c r="W578" s="2"/>
      <c r="X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2"/>
      <c r="R579" s="2"/>
      <c r="S579" s="2"/>
      <c r="T579" s="2"/>
      <c r="U579" s="2"/>
      <c r="V579" s="2"/>
      <c r="W579" s="2"/>
      <c r="X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2"/>
      <c r="R580" s="2"/>
      <c r="S580" s="2"/>
      <c r="T580" s="2"/>
      <c r="U580" s="2"/>
      <c r="V580" s="2"/>
      <c r="W580" s="2"/>
      <c r="X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2"/>
      <c r="R581" s="2"/>
      <c r="S581" s="2"/>
      <c r="T581" s="2"/>
      <c r="U581" s="2"/>
      <c r="V581" s="2"/>
      <c r="W581" s="2"/>
      <c r="X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2"/>
      <c r="R582" s="2"/>
      <c r="S582" s="2"/>
      <c r="T582" s="2"/>
      <c r="U582" s="2"/>
      <c r="V582" s="2"/>
      <c r="W582" s="2"/>
      <c r="X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2"/>
      <c r="R583" s="2"/>
      <c r="S583" s="2"/>
      <c r="T583" s="2"/>
      <c r="U583" s="2"/>
      <c r="V583" s="2"/>
      <c r="W583" s="2"/>
      <c r="X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2"/>
      <c r="R584" s="2"/>
      <c r="S584" s="2"/>
      <c r="T584" s="2"/>
      <c r="U584" s="2"/>
      <c r="V584" s="2"/>
      <c r="W584" s="2"/>
      <c r="X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2"/>
      <c r="R585" s="2"/>
      <c r="S585" s="2"/>
      <c r="T585" s="2"/>
      <c r="U585" s="2"/>
      <c r="V585" s="2"/>
      <c r="W585" s="2"/>
      <c r="X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2"/>
      <c r="R586" s="2"/>
      <c r="S586" s="2"/>
      <c r="T586" s="2"/>
      <c r="U586" s="2"/>
      <c r="V586" s="2"/>
      <c r="W586" s="2"/>
      <c r="X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2"/>
      <c r="R587" s="2"/>
      <c r="S587" s="2"/>
      <c r="T587" s="2"/>
      <c r="U587" s="2"/>
      <c r="V587" s="2"/>
      <c r="W587" s="2"/>
      <c r="X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2"/>
      <c r="R588" s="2"/>
      <c r="S588" s="2"/>
      <c r="T588" s="2"/>
      <c r="U588" s="2"/>
      <c r="V588" s="2"/>
      <c r="W588" s="2"/>
      <c r="X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2"/>
      <c r="R589" s="2"/>
      <c r="S589" s="2"/>
      <c r="T589" s="2"/>
      <c r="U589" s="2"/>
      <c r="V589" s="2"/>
      <c r="W589" s="2"/>
      <c r="X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2"/>
      <c r="R590" s="2"/>
      <c r="S590" s="2"/>
      <c r="T590" s="2"/>
      <c r="U590" s="2"/>
      <c r="V590" s="2"/>
      <c r="W590" s="2"/>
      <c r="X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2"/>
      <c r="R591" s="2"/>
      <c r="S591" s="2"/>
      <c r="T591" s="2"/>
      <c r="U591" s="2"/>
      <c r="V591" s="2"/>
      <c r="W591" s="2"/>
      <c r="X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2"/>
      <c r="R592" s="2"/>
      <c r="S592" s="2"/>
      <c r="T592" s="2"/>
      <c r="U592" s="2"/>
      <c r="V592" s="2"/>
      <c r="W592" s="2"/>
      <c r="X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2"/>
      <c r="R593" s="2"/>
      <c r="S593" s="2"/>
      <c r="T593" s="2"/>
      <c r="U593" s="2"/>
      <c r="V593" s="2"/>
      <c r="W593" s="2"/>
      <c r="X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2"/>
      <c r="R594" s="2"/>
      <c r="S594" s="2"/>
      <c r="T594" s="2"/>
      <c r="U594" s="2"/>
      <c r="V594" s="2"/>
      <c r="W594" s="2"/>
      <c r="X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2"/>
      <c r="R595" s="2"/>
      <c r="S595" s="2"/>
      <c r="T595" s="2"/>
      <c r="U595" s="2"/>
      <c r="V595" s="2"/>
      <c r="W595" s="2"/>
      <c r="X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2"/>
      <c r="R596" s="2"/>
      <c r="S596" s="2"/>
      <c r="T596" s="2"/>
      <c r="U596" s="2"/>
      <c r="V596" s="2"/>
      <c r="W596" s="2"/>
      <c r="X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2"/>
      <c r="R597" s="2"/>
      <c r="S597" s="2"/>
      <c r="T597" s="2"/>
      <c r="U597" s="2"/>
      <c r="V597" s="2"/>
      <c r="W597" s="2"/>
      <c r="X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2"/>
      <c r="R598" s="2"/>
      <c r="S598" s="2"/>
      <c r="T598" s="2"/>
      <c r="U598" s="2"/>
      <c r="V598" s="2"/>
      <c r="W598" s="2"/>
      <c r="X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2"/>
      <c r="R599" s="2"/>
      <c r="S599" s="2"/>
      <c r="T599" s="2"/>
      <c r="U599" s="2"/>
      <c r="V599" s="2"/>
      <c r="W599" s="2"/>
      <c r="X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2"/>
      <c r="R600" s="2"/>
      <c r="S600" s="2"/>
      <c r="T600" s="2"/>
      <c r="U600" s="2"/>
      <c r="V600" s="2"/>
      <c r="W600" s="2"/>
      <c r="X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2"/>
      <c r="R601" s="2"/>
      <c r="S601" s="2"/>
      <c r="T601" s="2"/>
      <c r="U601" s="2"/>
      <c r="V601" s="2"/>
      <c r="W601" s="2"/>
      <c r="X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2"/>
      <c r="R602" s="2"/>
      <c r="S602" s="2"/>
      <c r="T602" s="2"/>
      <c r="U602" s="2"/>
      <c r="V602" s="2"/>
      <c r="W602" s="2"/>
      <c r="X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2"/>
      <c r="R603" s="2"/>
      <c r="S603" s="2"/>
      <c r="T603" s="2"/>
      <c r="U603" s="2"/>
      <c r="V603" s="2"/>
      <c r="W603" s="2"/>
      <c r="X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2"/>
      <c r="R604" s="2"/>
      <c r="S604" s="2"/>
      <c r="T604" s="2"/>
      <c r="U604" s="2"/>
      <c r="V604" s="2"/>
      <c r="W604" s="2"/>
      <c r="X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2"/>
      <c r="R605" s="2"/>
      <c r="S605" s="2"/>
      <c r="T605" s="2"/>
      <c r="U605" s="2"/>
      <c r="V605" s="2"/>
      <c r="W605" s="2"/>
      <c r="X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2"/>
      <c r="R606" s="2"/>
      <c r="S606" s="2"/>
      <c r="T606" s="2"/>
      <c r="U606" s="2"/>
      <c r="V606" s="2"/>
      <c r="W606" s="2"/>
      <c r="X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2"/>
      <c r="R607" s="2"/>
      <c r="S607" s="2"/>
      <c r="T607" s="2"/>
      <c r="U607" s="2"/>
      <c r="V607" s="2"/>
      <c r="W607" s="2"/>
      <c r="X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2"/>
      <c r="R608" s="2"/>
      <c r="S608" s="2"/>
      <c r="T608" s="2"/>
      <c r="U608" s="2"/>
      <c r="V608" s="2"/>
      <c r="W608" s="2"/>
      <c r="X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2"/>
      <c r="R609" s="2"/>
      <c r="S609" s="2"/>
      <c r="T609" s="2"/>
      <c r="U609" s="2"/>
      <c r="V609" s="2"/>
      <c r="W609" s="2"/>
      <c r="X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2"/>
      <c r="R610" s="2"/>
      <c r="S610" s="2"/>
      <c r="T610" s="2"/>
      <c r="U610" s="2"/>
      <c r="V610" s="2"/>
      <c r="W610" s="2"/>
      <c r="X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2"/>
      <c r="R611" s="2"/>
      <c r="S611" s="2"/>
      <c r="T611" s="2"/>
      <c r="U611" s="2"/>
      <c r="V611" s="2"/>
      <c r="W611" s="2"/>
      <c r="X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2"/>
      <c r="R612" s="2"/>
      <c r="S612" s="2"/>
      <c r="T612" s="2"/>
      <c r="U612" s="2"/>
      <c r="V612" s="2"/>
      <c r="W612" s="2"/>
      <c r="X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2"/>
      <c r="R613" s="2"/>
      <c r="S613" s="2"/>
      <c r="T613" s="2"/>
      <c r="U613" s="2"/>
      <c r="V613" s="2"/>
      <c r="W613" s="2"/>
      <c r="X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2"/>
      <c r="R614" s="2"/>
      <c r="S614" s="2"/>
      <c r="T614" s="2"/>
      <c r="U614" s="2"/>
      <c r="V614" s="2"/>
      <c r="W614" s="2"/>
      <c r="X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2"/>
      <c r="R615" s="2"/>
      <c r="S615" s="2"/>
      <c r="T615" s="2"/>
      <c r="U615" s="2"/>
      <c r="V615" s="2"/>
      <c r="W615" s="2"/>
      <c r="X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2"/>
      <c r="R616" s="2"/>
      <c r="S616" s="2"/>
      <c r="T616" s="2"/>
      <c r="U616" s="2"/>
      <c r="V616" s="2"/>
      <c r="W616" s="2"/>
      <c r="X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2"/>
      <c r="R617" s="2"/>
      <c r="S617" s="2"/>
      <c r="T617" s="2"/>
      <c r="U617" s="2"/>
      <c r="V617" s="2"/>
      <c r="W617" s="2"/>
      <c r="X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2"/>
      <c r="R618" s="2"/>
      <c r="S618" s="2"/>
      <c r="T618" s="2"/>
      <c r="U618" s="2"/>
      <c r="V618" s="2"/>
      <c r="W618" s="2"/>
      <c r="X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2"/>
      <c r="R619" s="2"/>
      <c r="S619" s="2"/>
      <c r="T619" s="2"/>
      <c r="U619" s="2"/>
      <c r="V619" s="2"/>
      <c r="W619" s="2"/>
      <c r="X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2"/>
      <c r="R620" s="2"/>
      <c r="S620" s="2"/>
      <c r="T620" s="2"/>
      <c r="U620" s="2"/>
      <c r="V620" s="2"/>
      <c r="W620" s="2"/>
      <c r="X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2"/>
      <c r="R621" s="2"/>
      <c r="S621" s="2"/>
      <c r="T621" s="2"/>
      <c r="U621" s="2"/>
      <c r="V621" s="2"/>
      <c r="W621" s="2"/>
      <c r="X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2"/>
      <c r="R622" s="2"/>
      <c r="S622" s="2"/>
      <c r="T622" s="2"/>
      <c r="U622" s="2"/>
      <c r="V622" s="2"/>
      <c r="W622" s="2"/>
      <c r="X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2"/>
      <c r="R623" s="2"/>
      <c r="S623" s="2"/>
      <c r="T623" s="2"/>
      <c r="U623" s="2"/>
      <c r="V623" s="2"/>
      <c r="W623" s="2"/>
      <c r="X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2"/>
      <c r="R624" s="2"/>
      <c r="S624" s="2"/>
      <c r="T624" s="2"/>
      <c r="U624" s="2"/>
      <c r="V624" s="2"/>
      <c r="W624" s="2"/>
      <c r="X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2"/>
      <c r="R625" s="2"/>
      <c r="S625" s="2"/>
      <c r="T625" s="2"/>
      <c r="U625" s="2"/>
      <c r="V625" s="2"/>
      <c r="W625" s="2"/>
      <c r="X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2"/>
      <c r="R626" s="2"/>
      <c r="S626" s="2"/>
      <c r="T626" s="2"/>
      <c r="U626" s="2"/>
      <c r="V626" s="2"/>
      <c r="W626" s="2"/>
      <c r="X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2"/>
      <c r="R627" s="2"/>
      <c r="S627" s="2"/>
      <c r="T627" s="2"/>
      <c r="U627" s="2"/>
      <c r="V627" s="2"/>
      <c r="W627" s="2"/>
      <c r="X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2"/>
      <c r="R628" s="2"/>
      <c r="S628" s="2"/>
      <c r="T628" s="2"/>
      <c r="U628" s="2"/>
      <c r="V628" s="2"/>
      <c r="W628" s="2"/>
      <c r="X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2"/>
      <c r="R629" s="2"/>
      <c r="S629" s="2"/>
      <c r="T629" s="2"/>
      <c r="U629" s="2"/>
      <c r="V629" s="2"/>
      <c r="W629" s="2"/>
      <c r="X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2"/>
      <c r="R630" s="2"/>
      <c r="S630" s="2"/>
      <c r="T630" s="2"/>
      <c r="U630" s="2"/>
      <c r="V630" s="2"/>
      <c r="W630" s="2"/>
      <c r="X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2"/>
      <c r="R631" s="2"/>
      <c r="S631" s="2"/>
      <c r="T631" s="2"/>
      <c r="U631" s="2"/>
      <c r="V631" s="2"/>
      <c r="W631" s="2"/>
      <c r="X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2"/>
      <c r="R632" s="2"/>
      <c r="S632" s="2"/>
      <c r="T632" s="2"/>
      <c r="U632" s="2"/>
      <c r="V632" s="2"/>
      <c r="W632" s="2"/>
      <c r="X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2"/>
      <c r="R633" s="2"/>
      <c r="S633" s="2"/>
      <c r="T633" s="2"/>
      <c r="U633" s="2"/>
      <c r="V633" s="2"/>
      <c r="W633" s="2"/>
      <c r="X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2"/>
      <c r="R634" s="2"/>
      <c r="S634" s="2"/>
      <c r="T634" s="2"/>
      <c r="U634" s="2"/>
      <c r="V634" s="2"/>
      <c r="W634" s="2"/>
      <c r="X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2"/>
      <c r="R635" s="2"/>
      <c r="S635" s="2"/>
      <c r="T635" s="2"/>
      <c r="U635" s="2"/>
      <c r="V635" s="2"/>
      <c r="W635" s="2"/>
      <c r="X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2"/>
      <c r="R636" s="2"/>
      <c r="S636" s="2"/>
      <c r="T636" s="2"/>
      <c r="U636" s="2"/>
      <c r="V636" s="2"/>
      <c r="W636" s="2"/>
      <c r="X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2"/>
      <c r="R637" s="2"/>
      <c r="S637" s="2"/>
      <c r="T637" s="2"/>
      <c r="U637" s="2"/>
      <c r="V637" s="2"/>
      <c r="W637" s="2"/>
      <c r="X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2"/>
      <c r="R638" s="2"/>
      <c r="S638" s="2"/>
      <c r="T638" s="2"/>
      <c r="U638" s="2"/>
      <c r="V638" s="2"/>
      <c r="W638" s="2"/>
      <c r="X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2"/>
      <c r="R639" s="2"/>
      <c r="S639" s="2"/>
      <c r="T639" s="2"/>
      <c r="U639" s="2"/>
      <c r="V639" s="2"/>
      <c r="W639" s="2"/>
      <c r="X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2"/>
      <c r="R640" s="2"/>
      <c r="S640" s="2"/>
      <c r="T640" s="2"/>
      <c r="U640" s="2"/>
      <c r="V640" s="2"/>
      <c r="W640" s="2"/>
      <c r="X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2"/>
      <c r="R641" s="2"/>
      <c r="S641" s="2"/>
      <c r="T641" s="2"/>
      <c r="U641" s="2"/>
      <c r="V641" s="2"/>
      <c r="W641" s="2"/>
      <c r="X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2"/>
      <c r="R642" s="2"/>
      <c r="S642" s="2"/>
      <c r="T642" s="2"/>
      <c r="U642" s="2"/>
      <c r="V642" s="2"/>
      <c r="W642" s="2"/>
      <c r="X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2"/>
      <c r="R643" s="2"/>
      <c r="S643" s="2"/>
      <c r="T643" s="2"/>
      <c r="U643" s="2"/>
      <c r="V643" s="2"/>
      <c r="W643" s="2"/>
      <c r="X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2"/>
      <c r="R644" s="2"/>
      <c r="S644" s="2"/>
      <c r="T644" s="2"/>
      <c r="U644" s="2"/>
      <c r="V644" s="2"/>
      <c r="W644" s="2"/>
      <c r="X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2"/>
      <c r="R645" s="2"/>
      <c r="S645" s="2"/>
      <c r="T645" s="2"/>
      <c r="U645" s="2"/>
      <c r="V645" s="2"/>
      <c r="W645" s="2"/>
      <c r="X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2"/>
      <c r="R646" s="2"/>
      <c r="S646" s="2"/>
      <c r="T646" s="2"/>
      <c r="U646" s="2"/>
      <c r="V646" s="2"/>
      <c r="W646" s="2"/>
      <c r="X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2"/>
      <c r="R647" s="2"/>
      <c r="S647" s="2"/>
      <c r="T647" s="2"/>
      <c r="U647" s="2"/>
      <c r="V647" s="2"/>
      <c r="W647" s="2"/>
      <c r="X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2"/>
      <c r="R648" s="2"/>
      <c r="S648" s="2"/>
      <c r="T648" s="2"/>
      <c r="U648" s="2"/>
      <c r="V648" s="2"/>
      <c r="W648" s="2"/>
      <c r="X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2"/>
      <c r="R649" s="2"/>
      <c r="S649" s="2"/>
      <c r="T649" s="2"/>
      <c r="U649" s="2"/>
      <c r="V649" s="2"/>
      <c r="W649" s="2"/>
      <c r="X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2"/>
      <c r="R650" s="2"/>
      <c r="S650" s="2"/>
      <c r="T650" s="2"/>
      <c r="U650" s="2"/>
      <c r="V650" s="2"/>
      <c r="W650" s="2"/>
      <c r="X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2"/>
      <c r="R651" s="2"/>
      <c r="S651" s="2"/>
      <c r="T651" s="2"/>
      <c r="U651" s="2"/>
      <c r="V651" s="2"/>
      <c r="W651" s="2"/>
      <c r="X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2"/>
      <c r="R652" s="2"/>
      <c r="S652" s="2"/>
      <c r="T652" s="2"/>
      <c r="U652" s="2"/>
      <c r="V652" s="2"/>
      <c r="W652" s="2"/>
      <c r="X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2"/>
      <c r="R653" s="2"/>
      <c r="S653" s="2"/>
      <c r="T653" s="2"/>
      <c r="U653" s="2"/>
      <c r="V653" s="2"/>
      <c r="W653" s="2"/>
      <c r="X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2"/>
      <c r="R654" s="2"/>
      <c r="S654" s="2"/>
      <c r="T654" s="2"/>
      <c r="U654" s="2"/>
      <c r="V654" s="2"/>
      <c r="W654" s="2"/>
      <c r="X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2"/>
      <c r="R655" s="2"/>
      <c r="S655" s="2"/>
      <c r="T655" s="2"/>
      <c r="U655" s="2"/>
      <c r="V655" s="2"/>
      <c r="W655" s="2"/>
      <c r="X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2"/>
      <c r="R656" s="2"/>
      <c r="S656" s="2"/>
      <c r="T656" s="2"/>
      <c r="U656" s="2"/>
      <c r="V656" s="2"/>
      <c r="W656" s="2"/>
      <c r="X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2"/>
      <c r="R657" s="2"/>
      <c r="S657" s="2"/>
      <c r="T657" s="2"/>
      <c r="U657" s="2"/>
      <c r="V657" s="2"/>
      <c r="W657" s="2"/>
      <c r="X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2"/>
      <c r="R658" s="2"/>
      <c r="S658" s="2"/>
      <c r="T658" s="2"/>
      <c r="U658" s="2"/>
      <c r="V658" s="2"/>
      <c r="W658" s="2"/>
      <c r="X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2"/>
      <c r="R659" s="2"/>
      <c r="S659" s="2"/>
      <c r="T659" s="2"/>
      <c r="U659" s="2"/>
      <c r="V659" s="2"/>
      <c r="W659" s="2"/>
      <c r="X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2"/>
      <c r="R660" s="2"/>
      <c r="S660" s="2"/>
      <c r="T660" s="2"/>
      <c r="U660" s="2"/>
      <c r="V660" s="2"/>
      <c r="W660" s="2"/>
      <c r="X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2"/>
      <c r="R661" s="2"/>
      <c r="S661" s="2"/>
      <c r="T661" s="2"/>
      <c r="U661" s="2"/>
      <c r="V661" s="2"/>
      <c r="W661" s="2"/>
      <c r="X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2"/>
      <c r="R662" s="2"/>
      <c r="S662" s="2"/>
      <c r="T662" s="2"/>
      <c r="U662" s="2"/>
      <c r="V662" s="2"/>
      <c r="W662" s="2"/>
      <c r="X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2"/>
      <c r="R663" s="2"/>
      <c r="S663" s="2"/>
      <c r="T663" s="2"/>
      <c r="U663" s="2"/>
      <c r="V663" s="2"/>
      <c r="W663" s="2"/>
      <c r="X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2"/>
      <c r="R664" s="2"/>
      <c r="S664" s="2"/>
      <c r="T664" s="2"/>
      <c r="U664" s="2"/>
      <c r="V664" s="2"/>
      <c r="W664" s="2"/>
      <c r="X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2"/>
      <c r="R665" s="2"/>
      <c r="S665" s="2"/>
      <c r="T665" s="2"/>
      <c r="U665" s="2"/>
      <c r="V665" s="2"/>
      <c r="W665" s="2"/>
      <c r="X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2"/>
      <c r="R666" s="2"/>
      <c r="S666" s="2"/>
      <c r="T666" s="2"/>
      <c r="U666" s="2"/>
      <c r="V666" s="2"/>
      <c r="W666" s="2"/>
      <c r="X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2"/>
      <c r="R667" s="2"/>
      <c r="S667" s="2"/>
      <c r="T667" s="2"/>
      <c r="U667" s="2"/>
      <c r="V667" s="2"/>
      <c r="W667" s="2"/>
      <c r="X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2"/>
      <c r="R668" s="2"/>
      <c r="S668" s="2"/>
      <c r="T668" s="2"/>
      <c r="U668" s="2"/>
      <c r="V668" s="2"/>
      <c r="W668" s="2"/>
      <c r="X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2"/>
      <c r="R669" s="2"/>
      <c r="S669" s="2"/>
      <c r="T669" s="2"/>
      <c r="U669" s="2"/>
      <c r="V669" s="2"/>
      <c r="W669" s="2"/>
      <c r="X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2"/>
      <c r="R670" s="2"/>
      <c r="S670" s="2"/>
      <c r="T670" s="2"/>
      <c r="U670" s="2"/>
      <c r="V670" s="2"/>
      <c r="W670" s="2"/>
      <c r="X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2"/>
      <c r="R671" s="2"/>
      <c r="S671" s="2"/>
      <c r="T671" s="2"/>
      <c r="U671" s="2"/>
      <c r="V671" s="2"/>
      <c r="W671" s="2"/>
      <c r="X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2"/>
      <c r="R672" s="2"/>
      <c r="S672" s="2"/>
      <c r="T672" s="2"/>
      <c r="U672" s="2"/>
      <c r="V672" s="2"/>
      <c r="W672" s="2"/>
      <c r="X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2"/>
      <c r="R673" s="2"/>
      <c r="S673" s="2"/>
      <c r="T673" s="2"/>
      <c r="U673" s="2"/>
      <c r="V673" s="2"/>
      <c r="W673" s="2"/>
      <c r="X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2"/>
      <c r="R674" s="2"/>
      <c r="S674" s="2"/>
      <c r="T674" s="2"/>
      <c r="U674" s="2"/>
      <c r="V674" s="2"/>
      <c r="W674" s="2"/>
      <c r="X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2"/>
      <c r="R675" s="2"/>
      <c r="S675" s="2"/>
      <c r="T675" s="2"/>
      <c r="U675" s="2"/>
      <c r="V675" s="2"/>
      <c r="W675" s="2"/>
      <c r="X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2"/>
      <c r="R676" s="2"/>
      <c r="S676" s="2"/>
      <c r="T676" s="2"/>
      <c r="U676" s="2"/>
      <c r="V676" s="2"/>
      <c r="W676" s="2"/>
      <c r="X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2"/>
      <c r="R677" s="2"/>
      <c r="S677" s="2"/>
      <c r="T677" s="2"/>
      <c r="U677" s="2"/>
      <c r="V677" s="2"/>
      <c r="W677" s="2"/>
      <c r="X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2"/>
      <c r="R678" s="2"/>
      <c r="S678" s="2"/>
      <c r="T678" s="2"/>
      <c r="U678" s="2"/>
      <c r="V678" s="2"/>
      <c r="W678" s="2"/>
      <c r="X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2"/>
      <c r="R679" s="2"/>
      <c r="S679" s="2"/>
      <c r="T679" s="2"/>
      <c r="U679" s="2"/>
      <c r="V679" s="2"/>
      <c r="W679" s="2"/>
      <c r="X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2"/>
      <c r="R680" s="2"/>
      <c r="S680" s="2"/>
      <c r="T680" s="2"/>
      <c r="U680" s="2"/>
      <c r="V680" s="2"/>
      <c r="W680" s="2"/>
      <c r="X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2"/>
      <c r="R681" s="2"/>
      <c r="S681" s="2"/>
      <c r="T681" s="2"/>
      <c r="U681" s="2"/>
      <c r="V681" s="2"/>
      <c r="W681" s="2"/>
      <c r="X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2"/>
      <c r="R682" s="2"/>
      <c r="S682" s="2"/>
      <c r="T682" s="2"/>
      <c r="U682" s="2"/>
      <c r="V682" s="2"/>
      <c r="W682" s="2"/>
      <c r="X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2"/>
      <c r="R683" s="2"/>
      <c r="S683" s="2"/>
      <c r="T683" s="2"/>
      <c r="U683" s="2"/>
      <c r="V683" s="2"/>
      <c r="W683" s="2"/>
      <c r="X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2"/>
      <c r="R684" s="2"/>
      <c r="S684" s="2"/>
      <c r="T684" s="2"/>
      <c r="U684" s="2"/>
      <c r="V684" s="2"/>
      <c r="W684" s="2"/>
      <c r="X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2"/>
      <c r="R685" s="2"/>
      <c r="S685" s="2"/>
      <c r="T685" s="2"/>
      <c r="U685" s="2"/>
      <c r="V685" s="2"/>
      <c r="W685" s="2"/>
      <c r="X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2"/>
      <c r="R686" s="2"/>
      <c r="S686" s="2"/>
      <c r="T686" s="2"/>
      <c r="U686" s="2"/>
      <c r="V686" s="2"/>
      <c r="W686" s="2"/>
      <c r="X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2"/>
      <c r="R687" s="2"/>
      <c r="S687" s="2"/>
      <c r="T687" s="2"/>
      <c r="U687" s="2"/>
      <c r="V687" s="2"/>
      <c r="W687" s="2"/>
      <c r="X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2"/>
      <c r="R688" s="2"/>
      <c r="S688" s="2"/>
      <c r="T688" s="2"/>
      <c r="U688" s="2"/>
      <c r="V688" s="2"/>
      <c r="W688" s="2"/>
      <c r="X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2"/>
      <c r="R689" s="2"/>
      <c r="S689" s="2"/>
      <c r="T689" s="2"/>
      <c r="U689" s="2"/>
      <c r="V689" s="2"/>
      <c r="W689" s="2"/>
      <c r="X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2"/>
      <c r="R690" s="2"/>
      <c r="S690" s="2"/>
      <c r="T690" s="2"/>
      <c r="U690" s="2"/>
      <c r="V690" s="2"/>
      <c r="W690" s="2"/>
      <c r="X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2"/>
      <c r="R691" s="2"/>
      <c r="S691" s="2"/>
      <c r="T691" s="2"/>
      <c r="U691" s="2"/>
      <c r="V691" s="2"/>
      <c r="W691" s="2"/>
      <c r="X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2"/>
      <c r="R692" s="2"/>
      <c r="S692" s="2"/>
      <c r="T692" s="2"/>
      <c r="U692" s="2"/>
      <c r="V692" s="2"/>
      <c r="W692" s="2"/>
      <c r="X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2"/>
      <c r="R693" s="2"/>
      <c r="S693" s="2"/>
      <c r="T693" s="2"/>
      <c r="U693" s="2"/>
      <c r="V693" s="2"/>
      <c r="W693" s="2"/>
      <c r="X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2"/>
      <c r="R694" s="2"/>
      <c r="S694" s="2"/>
      <c r="T694" s="2"/>
      <c r="U694" s="2"/>
      <c r="V694" s="2"/>
      <c r="W694" s="2"/>
      <c r="X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2"/>
      <c r="R695" s="2"/>
      <c r="S695" s="2"/>
      <c r="T695" s="2"/>
      <c r="U695" s="2"/>
      <c r="V695" s="2"/>
      <c r="W695" s="2"/>
      <c r="X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2"/>
      <c r="R696" s="2"/>
      <c r="S696" s="2"/>
      <c r="T696" s="2"/>
      <c r="U696" s="2"/>
      <c r="V696" s="2"/>
      <c r="W696" s="2"/>
      <c r="X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2"/>
      <c r="R697" s="2"/>
      <c r="S697" s="2"/>
      <c r="T697" s="2"/>
      <c r="U697" s="2"/>
      <c r="V697" s="2"/>
      <c r="W697" s="2"/>
      <c r="X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2"/>
      <c r="R698" s="2"/>
      <c r="S698" s="2"/>
      <c r="T698" s="2"/>
      <c r="U698" s="2"/>
      <c r="V698" s="2"/>
      <c r="W698" s="2"/>
      <c r="X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2"/>
      <c r="R699" s="2"/>
      <c r="S699" s="2"/>
      <c r="T699" s="2"/>
      <c r="U699" s="2"/>
      <c r="V699" s="2"/>
      <c r="W699" s="2"/>
      <c r="X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2"/>
      <c r="R700" s="2"/>
      <c r="S700" s="2"/>
      <c r="T700" s="2"/>
      <c r="U700" s="2"/>
      <c r="V700" s="2"/>
      <c r="W700" s="2"/>
      <c r="X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2"/>
      <c r="R701" s="2"/>
      <c r="S701" s="2"/>
      <c r="T701" s="2"/>
      <c r="U701" s="2"/>
      <c r="V701" s="2"/>
      <c r="W701" s="2"/>
      <c r="X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2"/>
      <c r="R702" s="2"/>
      <c r="S702" s="2"/>
      <c r="T702" s="2"/>
      <c r="U702" s="2"/>
      <c r="V702" s="2"/>
      <c r="W702" s="2"/>
      <c r="X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2"/>
      <c r="R703" s="2"/>
      <c r="S703" s="2"/>
      <c r="T703" s="2"/>
      <c r="U703" s="2"/>
      <c r="V703" s="2"/>
      <c r="W703" s="2"/>
      <c r="X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2"/>
      <c r="R704" s="2"/>
      <c r="S704" s="2"/>
      <c r="T704" s="2"/>
      <c r="U704" s="2"/>
      <c r="V704" s="2"/>
      <c r="W704" s="2"/>
      <c r="X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2"/>
      <c r="R705" s="2"/>
      <c r="S705" s="2"/>
      <c r="T705" s="2"/>
      <c r="U705" s="2"/>
      <c r="V705" s="2"/>
      <c r="W705" s="2"/>
      <c r="X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2"/>
      <c r="R706" s="2"/>
      <c r="S706" s="2"/>
      <c r="T706" s="2"/>
      <c r="U706" s="2"/>
      <c r="V706" s="2"/>
      <c r="W706" s="2"/>
      <c r="X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2"/>
      <c r="R707" s="2"/>
      <c r="S707" s="2"/>
      <c r="T707" s="2"/>
      <c r="U707" s="2"/>
      <c r="V707" s="2"/>
      <c r="W707" s="2"/>
      <c r="X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2"/>
      <c r="R708" s="2"/>
      <c r="S708" s="2"/>
      <c r="T708" s="2"/>
      <c r="U708" s="2"/>
      <c r="V708" s="2"/>
      <c r="W708" s="2"/>
      <c r="X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2"/>
      <c r="R709" s="2"/>
      <c r="S709" s="2"/>
      <c r="T709" s="2"/>
      <c r="U709" s="2"/>
      <c r="V709" s="2"/>
      <c r="W709" s="2"/>
      <c r="X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2"/>
      <c r="R710" s="2"/>
      <c r="S710" s="2"/>
      <c r="T710" s="2"/>
      <c r="U710" s="2"/>
      <c r="V710" s="2"/>
      <c r="W710" s="2"/>
      <c r="X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2"/>
      <c r="R711" s="2"/>
      <c r="S711" s="2"/>
      <c r="T711" s="2"/>
      <c r="U711" s="2"/>
      <c r="V711" s="2"/>
      <c r="W711" s="2"/>
      <c r="X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2"/>
      <c r="R712" s="2"/>
      <c r="S712" s="2"/>
      <c r="T712" s="2"/>
      <c r="U712" s="2"/>
      <c r="V712" s="2"/>
      <c r="W712" s="2"/>
      <c r="X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2"/>
      <c r="R713" s="2"/>
      <c r="S713" s="2"/>
      <c r="T713" s="2"/>
      <c r="U713" s="2"/>
      <c r="V713" s="2"/>
      <c r="W713" s="2"/>
      <c r="X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2"/>
      <c r="R714" s="2"/>
      <c r="S714" s="2"/>
      <c r="T714" s="2"/>
      <c r="U714" s="2"/>
      <c r="V714" s="2"/>
      <c r="W714" s="2"/>
      <c r="X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2"/>
      <c r="R715" s="2"/>
      <c r="S715" s="2"/>
      <c r="T715" s="2"/>
      <c r="U715" s="2"/>
      <c r="V715" s="2"/>
      <c r="W715" s="2"/>
      <c r="X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2"/>
      <c r="R716" s="2"/>
      <c r="S716" s="2"/>
      <c r="T716" s="2"/>
      <c r="U716" s="2"/>
      <c r="V716" s="2"/>
      <c r="W716" s="2"/>
      <c r="X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2"/>
      <c r="R717" s="2"/>
      <c r="S717" s="2"/>
      <c r="T717" s="2"/>
      <c r="U717" s="2"/>
      <c r="V717" s="2"/>
      <c r="W717" s="2"/>
      <c r="X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2"/>
      <c r="R718" s="2"/>
      <c r="S718" s="2"/>
      <c r="T718" s="2"/>
      <c r="U718" s="2"/>
      <c r="V718" s="2"/>
      <c r="W718" s="2"/>
      <c r="X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2"/>
      <c r="R719" s="2"/>
      <c r="S719" s="2"/>
      <c r="T719" s="2"/>
      <c r="U719" s="2"/>
      <c r="V719" s="2"/>
      <c r="W719" s="2"/>
      <c r="X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2"/>
      <c r="R720" s="2"/>
      <c r="S720" s="2"/>
      <c r="T720" s="2"/>
      <c r="U720" s="2"/>
      <c r="V720" s="2"/>
      <c r="W720" s="2"/>
      <c r="X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2"/>
      <c r="R721" s="2"/>
      <c r="S721" s="2"/>
      <c r="T721" s="2"/>
      <c r="U721" s="2"/>
      <c r="V721" s="2"/>
      <c r="W721" s="2"/>
      <c r="X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2"/>
      <c r="R722" s="2"/>
      <c r="S722" s="2"/>
      <c r="T722" s="2"/>
      <c r="U722" s="2"/>
      <c r="V722" s="2"/>
      <c r="W722" s="2"/>
      <c r="X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2"/>
      <c r="R723" s="2"/>
      <c r="S723" s="2"/>
      <c r="T723" s="2"/>
      <c r="U723" s="2"/>
      <c r="V723" s="2"/>
      <c r="W723" s="2"/>
      <c r="X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2"/>
      <c r="R724" s="2"/>
      <c r="S724" s="2"/>
      <c r="T724" s="2"/>
      <c r="U724" s="2"/>
      <c r="V724" s="2"/>
      <c r="W724" s="2"/>
      <c r="X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2"/>
      <c r="R725" s="2"/>
      <c r="S725" s="2"/>
      <c r="T725" s="2"/>
      <c r="U725" s="2"/>
      <c r="V725" s="2"/>
      <c r="W725" s="2"/>
      <c r="X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2"/>
      <c r="R726" s="2"/>
      <c r="S726" s="2"/>
      <c r="T726" s="2"/>
      <c r="U726" s="2"/>
      <c r="V726" s="2"/>
      <c r="W726" s="2"/>
      <c r="X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2"/>
      <c r="R727" s="2"/>
      <c r="S727" s="2"/>
      <c r="T727" s="2"/>
      <c r="U727" s="2"/>
      <c r="V727" s="2"/>
      <c r="W727" s="2"/>
      <c r="X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2"/>
      <c r="R728" s="2"/>
      <c r="S728" s="2"/>
      <c r="T728" s="2"/>
      <c r="U728" s="2"/>
      <c r="V728" s="2"/>
      <c r="W728" s="2"/>
      <c r="X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2"/>
      <c r="R729" s="2"/>
      <c r="S729" s="2"/>
      <c r="T729" s="2"/>
      <c r="U729" s="2"/>
      <c r="V729" s="2"/>
      <c r="W729" s="2"/>
      <c r="X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2"/>
      <c r="R730" s="2"/>
      <c r="S730" s="2"/>
      <c r="T730" s="2"/>
      <c r="U730" s="2"/>
      <c r="V730" s="2"/>
      <c r="W730" s="2"/>
      <c r="X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2"/>
      <c r="R731" s="2"/>
      <c r="S731" s="2"/>
      <c r="T731" s="2"/>
      <c r="U731" s="2"/>
      <c r="V731" s="2"/>
      <c r="W731" s="2"/>
      <c r="X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2"/>
      <c r="R732" s="2"/>
      <c r="S732" s="2"/>
      <c r="T732" s="2"/>
      <c r="U732" s="2"/>
      <c r="V732" s="2"/>
      <c r="W732" s="2"/>
      <c r="X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2"/>
      <c r="R733" s="2"/>
      <c r="S733" s="2"/>
      <c r="T733" s="2"/>
      <c r="U733" s="2"/>
      <c r="V733" s="2"/>
      <c r="W733" s="2"/>
      <c r="X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2"/>
      <c r="R734" s="2"/>
      <c r="S734" s="2"/>
      <c r="T734" s="2"/>
      <c r="U734" s="2"/>
      <c r="V734" s="2"/>
      <c r="W734" s="2"/>
      <c r="X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2"/>
      <c r="R735" s="2"/>
      <c r="S735" s="2"/>
      <c r="T735" s="2"/>
      <c r="U735" s="2"/>
      <c r="V735" s="2"/>
      <c r="W735" s="2"/>
      <c r="X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2"/>
      <c r="R736" s="2"/>
      <c r="S736" s="2"/>
      <c r="T736" s="2"/>
      <c r="U736" s="2"/>
      <c r="V736" s="2"/>
      <c r="W736" s="2"/>
      <c r="X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2"/>
      <c r="R737" s="2"/>
      <c r="S737" s="2"/>
      <c r="T737" s="2"/>
      <c r="U737" s="2"/>
      <c r="V737" s="2"/>
      <c r="W737" s="2"/>
      <c r="X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2"/>
      <c r="R738" s="2"/>
      <c r="S738" s="2"/>
      <c r="T738" s="2"/>
      <c r="U738" s="2"/>
      <c r="V738" s="2"/>
      <c r="W738" s="2"/>
      <c r="X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2"/>
      <c r="R739" s="2"/>
      <c r="S739" s="2"/>
      <c r="T739" s="2"/>
      <c r="U739" s="2"/>
      <c r="V739" s="2"/>
      <c r="W739" s="2"/>
      <c r="X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2"/>
      <c r="R740" s="2"/>
      <c r="S740" s="2"/>
      <c r="T740" s="2"/>
      <c r="U740" s="2"/>
      <c r="V740" s="2"/>
      <c r="W740" s="2"/>
      <c r="X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2"/>
      <c r="R741" s="2"/>
      <c r="S741" s="2"/>
      <c r="T741" s="2"/>
      <c r="U741" s="2"/>
      <c r="V741" s="2"/>
      <c r="W741" s="2"/>
      <c r="X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2"/>
      <c r="R742" s="2"/>
      <c r="S742" s="2"/>
      <c r="T742" s="2"/>
      <c r="U742" s="2"/>
      <c r="V742" s="2"/>
      <c r="W742" s="2"/>
      <c r="X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2"/>
      <c r="R743" s="2"/>
      <c r="S743" s="2"/>
      <c r="T743" s="2"/>
      <c r="U743" s="2"/>
      <c r="V743" s="2"/>
      <c r="W743" s="2"/>
      <c r="X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2"/>
      <c r="R744" s="2"/>
      <c r="S744" s="2"/>
      <c r="T744" s="2"/>
      <c r="U744" s="2"/>
      <c r="V744" s="2"/>
      <c r="W744" s="2"/>
      <c r="X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2"/>
      <c r="R745" s="2"/>
      <c r="S745" s="2"/>
      <c r="T745" s="2"/>
      <c r="U745" s="2"/>
      <c r="V745" s="2"/>
      <c r="W745" s="2"/>
      <c r="X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2"/>
      <c r="R746" s="2"/>
      <c r="S746" s="2"/>
      <c r="T746" s="2"/>
      <c r="U746" s="2"/>
      <c r="V746" s="2"/>
      <c r="W746" s="2"/>
      <c r="X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2"/>
      <c r="R747" s="2"/>
      <c r="S747" s="2"/>
      <c r="T747" s="2"/>
      <c r="U747" s="2"/>
      <c r="V747" s="2"/>
      <c r="W747" s="2"/>
      <c r="X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2"/>
      <c r="R748" s="2"/>
      <c r="S748" s="2"/>
      <c r="T748" s="2"/>
      <c r="U748" s="2"/>
      <c r="V748" s="2"/>
      <c r="W748" s="2"/>
      <c r="X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2"/>
      <c r="R749" s="2"/>
      <c r="S749" s="2"/>
      <c r="T749" s="2"/>
      <c r="U749" s="2"/>
      <c r="V749" s="2"/>
      <c r="W749" s="2"/>
      <c r="X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2"/>
      <c r="R750" s="2"/>
      <c r="S750" s="2"/>
      <c r="T750" s="2"/>
      <c r="U750" s="2"/>
      <c r="V750" s="2"/>
      <c r="W750" s="2"/>
      <c r="X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2"/>
      <c r="R751" s="2"/>
      <c r="S751" s="2"/>
      <c r="T751" s="2"/>
      <c r="U751" s="2"/>
      <c r="V751" s="2"/>
      <c r="W751" s="2"/>
      <c r="X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2"/>
      <c r="R752" s="2"/>
      <c r="S752" s="2"/>
      <c r="T752" s="2"/>
      <c r="U752" s="2"/>
      <c r="V752" s="2"/>
      <c r="W752" s="2"/>
      <c r="X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2"/>
      <c r="R753" s="2"/>
      <c r="S753" s="2"/>
      <c r="T753" s="2"/>
      <c r="U753" s="2"/>
      <c r="V753" s="2"/>
      <c r="W753" s="2"/>
      <c r="X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2"/>
      <c r="R754" s="2"/>
      <c r="S754" s="2"/>
      <c r="T754" s="2"/>
      <c r="U754" s="2"/>
      <c r="V754" s="2"/>
      <c r="W754" s="2"/>
      <c r="X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2"/>
      <c r="R755" s="2"/>
      <c r="S755" s="2"/>
      <c r="T755" s="2"/>
      <c r="U755" s="2"/>
      <c r="V755" s="2"/>
      <c r="W755" s="2"/>
      <c r="X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2"/>
      <c r="R756" s="2"/>
      <c r="S756" s="2"/>
      <c r="T756" s="2"/>
      <c r="U756" s="2"/>
      <c r="V756" s="2"/>
      <c r="W756" s="2"/>
      <c r="X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2"/>
      <c r="R757" s="2"/>
      <c r="S757" s="2"/>
      <c r="T757" s="2"/>
      <c r="U757" s="2"/>
      <c r="V757" s="2"/>
      <c r="W757" s="2"/>
      <c r="X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2"/>
      <c r="R758" s="2"/>
      <c r="S758" s="2"/>
      <c r="T758" s="2"/>
      <c r="U758" s="2"/>
      <c r="V758" s="2"/>
      <c r="W758" s="2"/>
      <c r="X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2"/>
      <c r="R759" s="2"/>
      <c r="S759" s="2"/>
      <c r="T759" s="2"/>
      <c r="U759" s="2"/>
      <c r="V759" s="2"/>
      <c r="W759" s="2"/>
      <c r="X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2"/>
      <c r="R760" s="2"/>
      <c r="S760" s="2"/>
      <c r="T760" s="2"/>
      <c r="U760" s="2"/>
      <c r="V760" s="2"/>
      <c r="W760" s="2"/>
      <c r="X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2"/>
      <c r="R761" s="2"/>
      <c r="S761" s="2"/>
      <c r="T761" s="2"/>
      <c r="U761" s="2"/>
      <c r="V761" s="2"/>
      <c r="W761" s="2"/>
      <c r="X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2"/>
      <c r="R762" s="2"/>
      <c r="S762" s="2"/>
      <c r="T762" s="2"/>
      <c r="U762" s="2"/>
      <c r="V762" s="2"/>
      <c r="W762" s="2"/>
      <c r="X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2"/>
      <c r="R763" s="2"/>
      <c r="S763" s="2"/>
      <c r="T763" s="2"/>
      <c r="U763" s="2"/>
      <c r="V763" s="2"/>
      <c r="W763" s="2"/>
      <c r="X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2"/>
      <c r="R764" s="2"/>
      <c r="S764" s="2"/>
      <c r="T764" s="2"/>
      <c r="U764" s="2"/>
      <c r="V764" s="2"/>
      <c r="W764" s="2"/>
      <c r="X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2"/>
      <c r="R765" s="2"/>
      <c r="S765" s="2"/>
      <c r="T765" s="2"/>
      <c r="U765" s="2"/>
      <c r="V765" s="2"/>
      <c r="W765" s="2"/>
      <c r="X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2"/>
      <c r="R766" s="2"/>
      <c r="S766" s="2"/>
      <c r="T766" s="2"/>
      <c r="U766" s="2"/>
      <c r="V766" s="2"/>
      <c r="W766" s="2"/>
      <c r="X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2"/>
      <c r="R767" s="2"/>
      <c r="S767" s="2"/>
      <c r="T767" s="2"/>
      <c r="U767" s="2"/>
      <c r="V767" s="2"/>
      <c r="W767" s="2"/>
      <c r="X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2"/>
      <c r="R768" s="2"/>
      <c r="S768" s="2"/>
      <c r="T768" s="2"/>
      <c r="U768" s="2"/>
      <c r="V768" s="2"/>
      <c r="W768" s="2"/>
      <c r="X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2"/>
      <c r="R769" s="2"/>
      <c r="S769" s="2"/>
      <c r="T769" s="2"/>
      <c r="U769" s="2"/>
      <c r="V769" s="2"/>
      <c r="W769" s="2"/>
      <c r="X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2"/>
      <c r="R770" s="2"/>
      <c r="S770" s="2"/>
      <c r="T770" s="2"/>
      <c r="U770" s="2"/>
      <c r="V770" s="2"/>
      <c r="W770" s="2"/>
      <c r="X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2"/>
      <c r="R771" s="2"/>
      <c r="S771" s="2"/>
      <c r="T771" s="2"/>
      <c r="U771" s="2"/>
      <c r="V771" s="2"/>
      <c r="W771" s="2"/>
      <c r="X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2"/>
      <c r="R772" s="2"/>
      <c r="S772" s="2"/>
      <c r="T772" s="2"/>
      <c r="U772" s="2"/>
      <c r="V772" s="2"/>
      <c r="W772" s="2"/>
      <c r="X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2"/>
      <c r="R773" s="2"/>
      <c r="S773" s="2"/>
      <c r="T773" s="2"/>
      <c r="U773" s="2"/>
      <c r="V773" s="2"/>
      <c r="W773" s="2"/>
      <c r="X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2"/>
      <c r="R774" s="2"/>
      <c r="S774" s="2"/>
      <c r="T774" s="2"/>
      <c r="U774" s="2"/>
      <c r="V774" s="2"/>
      <c r="W774" s="2"/>
      <c r="X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2"/>
      <c r="R775" s="2"/>
      <c r="S775" s="2"/>
      <c r="T775" s="2"/>
      <c r="U775" s="2"/>
      <c r="V775" s="2"/>
      <c r="W775" s="2"/>
      <c r="X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2"/>
      <c r="R776" s="2"/>
      <c r="S776" s="2"/>
      <c r="T776" s="2"/>
      <c r="U776" s="2"/>
      <c r="V776" s="2"/>
      <c r="W776" s="2"/>
      <c r="X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2"/>
      <c r="R777" s="2"/>
      <c r="S777" s="2"/>
      <c r="T777" s="2"/>
      <c r="U777" s="2"/>
      <c r="V777" s="2"/>
      <c r="W777" s="2"/>
      <c r="X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2"/>
      <c r="R778" s="2"/>
      <c r="S778" s="2"/>
      <c r="T778" s="2"/>
      <c r="U778" s="2"/>
      <c r="V778" s="2"/>
      <c r="W778" s="2"/>
      <c r="X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2"/>
      <c r="R779" s="2"/>
      <c r="S779" s="2"/>
      <c r="T779" s="2"/>
      <c r="U779" s="2"/>
      <c r="V779" s="2"/>
      <c r="W779" s="2"/>
      <c r="X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2"/>
      <c r="R780" s="2"/>
      <c r="S780" s="2"/>
      <c r="T780" s="2"/>
      <c r="U780" s="2"/>
      <c r="V780" s="2"/>
      <c r="W780" s="2"/>
      <c r="X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2"/>
      <c r="R781" s="2"/>
      <c r="S781" s="2"/>
      <c r="T781" s="2"/>
      <c r="U781" s="2"/>
      <c r="V781" s="2"/>
      <c r="W781" s="2"/>
      <c r="X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2"/>
      <c r="R782" s="2"/>
      <c r="S782" s="2"/>
      <c r="T782" s="2"/>
      <c r="U782" s="2"/>
      <c r="V782" s="2"/>
      <c r="W782" s="2"/>
      <c r="X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2"/>
      <c r="R783" s="2"/>
      <c r="S783" s="2"/>
      <c r="T783" s="2"/>
      <c r="U783" s="2"/>
      <c r="V783" s="2"/>
      <c r="W783" s="2"/>
      <c r="X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2"/>
      <c r="R784" s="2"/>
      <c r="S784" s="2"/>
      <c r="T784" s="2"/>
      <c r="U784" s="2"/>
      <c r="V784" s="2"/>
      <c r="W784" s="2"/>
      <c r="X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2"/>
      <c r="R785" s="2"/>
      <c r="S785" s="2"/>
      <c r="T785" s="2"/>
      <c r="U785" s="2"/>
      <c r="V785" s="2"/>
      <c r="W785" s="2"/>
      <c r="X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2"/>
      <c r="R786" s="2"/>
      <c r="S786" s="2"/>
      <c r="T786" s="2"/>
      <c r="U786" s="2"/>
      <c r="V786" s="2"/>
      <c r="W786" s="2"/>
      <c r="X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2"/>
      <c r="R787" s="2"/>
      <c r="S787" s="2"/>
      <c r="T787" s="2"/>
      <c r="U787" s="2"/>
      <c r="V787" s="2"/>
      <c r="W787" s="2"/>
      <c r="X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2"/>
      <c r="R788" s="2"/>
      <c r="S788" s="2"/>
      <c r="T788" s="2"/>
      <c r="U788" s="2"/>
      <c r="V788" s="2"/>
      <c r="W788" s="2"/>
      <c r="X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2"/>
      <c r="R789" s="2"/>
      <c r="S789" s="2"/>
      <c r="T789" s="2"/>
      <c r="U789" s="2"/>
      <c r="V789" s="2"/>
      <c r="W789" s="2"/>
      <c r="X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2"/>
      <c r="R790" s="2"/>
      <c r="S790" s="2"/>
      <c r="T790" s="2"/>
      <c r="U790" s="2"/>
      <c r="V790" s="2"/>
      <c r="W790" s="2"/>
      <c r="X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2"/>
      <c r="R791" s="2"/>
      <c r="S791" s="2"/>
      <c r="T791" s="2"/>
      <c r="U791" s="2"/>
      <c r="V791" s="2"/>
      <c r="W791" s="2"/>
      <c r="X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2"/>
      <c r="R792" s="2"/>
      <c r="S792" s="2"/>
      <c r="T792" s="2"/>
      <c r="U792" s="2"/>
      <c r="V792" s="2"/>
      <c r="W792" s="2"/>
      <c r="X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2"/>
      <c r="R793" s="2"/>
      <c r="S793" s="2"/>
      <c r="T793" s="2"/>
      <c r="U793" s="2"/>
      <c r="V793" s="2"/>
      <c r="W793" s="2"/>
      <c r="X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2"/>
      <c r="R794" s="2"/>
      <c r="S794" s="2"/>
      <c r="T794" s="2"/>
      <c r="U794" s="2"/>
      <c r="V794" s="2"/>
      <c r="W794" s="2"/>
      <c r="X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2"/>
      <c r="R795" s="2"/>
      <c r="S795" s="2"/>
      <c r="T795" s="2"/>
      <c r="U795" s="2"/>
      <c r="V795" s="2"/>
      <c r="W795" s="2"/>
      <c r="X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2"/>
      <c r="R796" s="2"/>
      <c r="S796" s="2"/>
      <c r="T796" s="2"/>
      <c r="U796" s="2"/>
      <c r="V796" s="2"/>
      <c r="W796" s="2"/>
      <c r="X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2"/>
      <c r="R797" s="2"/>
      <c r="S797" s="2"/>
      <c r="T797" s="2"/>
      <c r="U797" s="2"/>
      <c r="V797" s="2"/>
      <c r="W797" s="2"/>
      <c r="X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2"/>
      <c r="R798" s="2"/>
      <c r="S798" s="2"/>
      <c r="T798" s="2"/>
      <c r="U798" s="2"/>
      <c r="V798" s="2"/>
      <c r="W798" s="2"/>
      <c r="X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2"/>
      <c r="R799" s="2"/>
      <c r="S799" s="2"/>
      <c r="T799" s="2"/>
      <c r="U799" s="2"/>
      <c r="V799" s="2"/>
      <c r="W799" s="2"/>
      <c r="X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2"/>
      <c r="R800" s="2"/>
      <c r="S800" s="2"/>
      <c r="T800" s="2"/>
      <c r="U800" s="2"/>
      <c r="V800" s="2"/>
      <c r="W800" s="2"/>
      <c r="X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2"/>
      <c r="R801" s="2"/>
      <c r="S801" s="2"/>
      <c r="T801" s="2"/>
      <c r="U801" s="2"/>
      <c r="V801" s="2"/>
      <c r="W801" s="2"/>
      <c r="X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2"/>
      <c r="R802" s="2"/>
      <c r="S802" s="2"/>
      <c r="T802" s="2"/>
      <c r="U802" s="2"/>
      <c r="V802" s="2"/>
      <c r="W802" s="2"/>
      <c r="X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2"/>
      <c r="R803" s="2"/>
      <c r="S803" s="2"/>
      <c r="T803" s="2"/>
      <c r="U803" s="2"/>
      <c r="V803" s="2"/>
      <c r="W803" s="2"/>
      <c r="X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2"/>
      <c r="R804" s="2"/>
      <c r="S804" s="2"/>
      <c r="T804" s="2"/>
      <c r="U804" s="2"/>
      <c r="V804" s="2"/>
      <c r="W804" s="2"/>
      <c r="X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2"/>
      <c r="R805" s="2"/>
      <c r="S805" s="2"/>
      <c r="T805" s="2"/>
      <c r="U805" s="2"/>
      <c r="V805" s="2"/>
      <c r="W805" s="2"/>
      <c r="X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2"/>
      <c r="R806" s="2"/>
      <c r="S806" s="2"/>
      <c r="T806" s="2"/>
      <c r="U806" s="2"/>
      <c r="V806" s="2"/>
      <c r="W806" s="2"/>
      <c r="X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2"/>
      <c r="R807" s="2"/>
      <c r="S807" s="2"/>
      <c r="T807" s="2"/>
      <c r="U807" s="2"/>
      <c r="V807" s="2"/>
      <c r="W807" s="2"/>
      <c r="X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2"/>
      <c r="R808" s="2"/>
      <c r="S808" s="2"/>
      <c r="T808" s="2"/>
      <c r="U808" s="2"/>
      <c r="V808" s="2"/>
      <c r="W808" s="2"/>
      <c r="X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2"/>
      <c r="R809" s="2"/>
      <c r="S809" s="2"/>
      <c r="T809" s="2"/>
      <c r="U809" s="2"/>
      <c r="V809" s="2"/>
      <c r="W809" s="2"/>
      <c r="X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2"/>
      <c r="R810" s="2"/>
      <c r="S810" s="2"/>
      <c r="T810" s="2"/>
      <c r="U810" s="2"/>
      <c r="V810" s="2"/>
      <c r="W810" s="2"/>
      <c r="X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2"/>
      <c r="R811" s="2"/>
      <c r="S811" s="2"/>
      <c r="T811" s="2"/>
      <c r="U811" s="2"/>
      <c r="V811" s="2"/>
      <c r="W811" s="2"/>
      <c r="X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2"/>
      <c r="R812" s="2"/>
      <c r="S812" s="2"/>
      <c r="T812" s="2"/>
      <c r="U812" s="2"/>
      <c r="V812" s="2"/>
      <c r="W812" s="2"/>
      <c r="X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2"/>
      <c r="R813" s="2"/>
      <c r="S813" s="2"/>
      <c r="T813" s="2"/>
      <c r="U813" s="2"/>
      <c r="V813" s="2"/>
      <c r="W813" s="2"/>
      <c r="X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2"/>
      <c r="R814" s="2"/>
      <c r="S814" s="2"/>
      <c r="T814" s="2"/>
      <c r="U814" s="2"/>
      <c r="V814" s="2"/>
      <c r="W814" s="2"/>
      <c r="X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2"/>
      <c r="R815" s="2"/>
      <c r="S815" s="2"/>
      <c r="T815" s="2"/>
      <c r="U815" s="2"/>
      <c r="V815" s="2"/>
      <c r="W815" s="2"/>
      <c r="X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2"/>
      <c r="R816" s="2"/>
      <c r="S816" s="2"/>
      <c r="T816" s="2"/>
      <c r="U816" s="2"/>
      <c r="V816" s="2"/>
      <c r="W816" s="2"/>
      <c r="X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2"/>
      <c r="R817" s="2"/>
      <c r="S817" s="2"/>
      <c r="T817" s="2"/>
      <c r="U817" s="2"/>
      <c r="V817" s="2"/>
      <c r="W817" s="2"/>
      <c r="X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2"/>
      <c r="R818" s="2"/>
      <c r="S818" s="2"/>
      <c r="T818" s="2"/>
      <c r="U818" s="2"/>
      <c r="V818" s="2"/>
      <c r="W818" s="2"/>
      <c r="X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2"/>
      <c r="R819" s="2"/>
      <c r="S819" s="2"/>
      <c r="T819" s="2"/>
      <c r="U819" s="2"/>
      <c r="V819" s="2"/>
      <c r="W819" s="2"/>
      <c r="X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2"/>
      <c r="R820" s="2"/>
      <c r="S820" s="2"/>
      <c r="T820" s="2"/>
      <c r="U820" s="2"/>
      <c r="V820" s="2"/>
      <c r="W820" s="2"/>
      <c r="X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2"/>
      <c r="R821" s="2"/>
      <c r="S821" s="2"/>
      <c r="T821" s="2"/>
      <c r="U821" s="2"/>
      <c r="V821" s="2"/>
      <c r="W821" s="2"/>
      <c r="X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2"/>
      <c r="R822" s="2"/>
      <c r="S822" s="2"/>
      <c r="T822" s="2"/>
      <c r="U822" s="2"/>
      <c r="V822" s="2"/>
      <c r="W822" s="2"/>
      <c r="X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2"/>
      <c r="R823" s="2"/>
      <c r="S823" s="2"/>
      <c r="T823" s="2"/>
      <c r="U823" s="2"/>
      <c r="V823" s="2"/>
      <c r="W823" s="2"/>
      <c r="X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2"/>
      <c r="R824" s="2"/>
      <c r="S824" s="2"/>
      <c r="T824" s="2"/>
      <c r="U824" s="2"/>
      <c r="V824" s="2"/>
      <c r="W824" s="2"/>
      <c r="X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2"/>
      <c r="R825" s="2"/>
      <c r="S825" s="2"/>
      <c r="T825" s="2"/>
      <c r="U825" s="2"/>
      <c r="V825" s="2"/>
      <c r="W825" s="2"/>
      <c r="X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2"/>
      <c r="R826" s="2"/>
      <c r="S826" s="2"/>
      <c r="T826" s="2"/>
      <c r="U826" s="2"/>
      <c r="V826" s="2"/>
      <c r="W826" s="2"/>
      <c r="X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2"/>
      <c r="R827" s="2"/>
      <c r="S827" s="2"/>
      <c r="T827" s="2"/>
      <c r="U827" s="2"/>
      <c r="V827" s="2"/>
      <c r="W827" s="2"/>
      <c r="X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2"/>
      <c r="R828" s="2"/>
      <c r="S828" s="2"/>
      <c r="T828" s="2"/>
      <c r="U828" s="2"/>
      <c r="V828" s="2"/>
      <c r="W828" s="2"/>
      <c r="X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2"/>
      <c r="R829" s="2"/>
      <c r="S829" s="2"/>
      <c r="T829" s="2"/>
      <c r="U829" s="2"/>
      <c r="V829" s="2"/>
      <c r="W829" s="2"/>
      <c r="X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2"/>
      <c r="R830" s="2"/>
      <c r="S830" s="2"/>
      <c r="T830" s="2"/>
      <c r="U830" s="2"/>
      <c r="V830" s="2"/>
      <c r="W830" s="2"/>
      <c r="X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2"/>
      <c r="R831" s="2"/>
      <c r="S831" s="2"/>
      <c r="T831" s="2"/>
      <c r="U831" s="2"/>
      <c r="V831" s="2"/>
      <c r="W831" s="2"/>
      <c r="X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2"/>
      <c r="R832" s="2"/>
      <c r="S832" s="2"/>
      <c r="T832" s="2"/>
      <c r="U832" s="2"/>
      <c r="V832" s="2"/>
      <c r="W832" s="2"/>
      <c r="X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2"/>
      <c r="R833" s="2"/>
      <c r="S833" s="2"/>
      <c r="T833" s="2"/>
      <c r="U833" s="2"/>
      <c r="V833" s="2"/>
      <c r="W833" s="2"/>
      <c r="X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2"/>
      <c r="R834" s="2"/>
      <c r="S834" s="2"/>
      <c r="T834" s="2"/>
      <c r="U834" s="2"/>
      <c r="V834" s="2"/>
      <c r="W834" s="2"/>
      <c r="X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2"/>
      <c r="R835" s="2"/>
      <c r="S835" s="2"/>
      <c r="T835" s="2"/>
      <c r="U835" s="2"/>
      <c r="V835" s="2"/>
      <c r="W835" s="2"/>
      <c r="X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2"/>
      <c r="R836" s="2"/>
      <c r="S836" s="2"/>
      <c r="T836" s="2"/>
      <c r="U836" s="2"/>
      <c r="V836" s="2"/>
      <c r="W836" s="2"/>
      <c r="X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2"/>
      <c r="R837" s="2"/>
      <c r="S837" s="2"/>
      <c r="T837" s="2"/>
      <c r="U837" s="2"/>
      <c r="V837" s="2"/>
      <c r="W837" s="2"/>
      <c r="X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2"/>
      <c r="R838" s="2"/>
      <c r="S838" s="2"/>
      <c r="T838" s="2"/>
      <c r="U838" s="2"/>
      <c r="V838" s="2"/>
      <c r="W838" s="2"/>
      <c r="X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2"/>
      <c r="R839" s="2"/>
      <c r="S839" s="2"/>
      <c r="T839" s="2"/>
      <c r="U839" s="2"/>
      <c r="V839" s="2"/>
      <c r="W839" s="2"/>
      <c r="X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2"/>
      <c r="R840" s="2"/>
      <c r="S840" s="2"/>
      <c r="T840" s="2"/>
      <c r="U840" s="2"/>
      <c r="V840" s="2"/>
      <c r="W840" s="2"/>
      <c r="X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2"/>
      <c r="R841" s="2"/>
      <c r="S841" s="2"/>
      <c r="T841" s="2"/>
      <c r="U841" s="2"/>
      <c r="V841" s="2"/>
      <c r="W841" s="2"/>
      <c r="X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2"/>
      <c r="R842" s="2"/>
      <c r="S842" s="2"/>
      <c r="T842" s="2"/>
      <c r="U842" s="2"/>
      <c r="V842" s="2"/>
      <c r="W842" s="2"/>
      <c r="X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2"/>
      <c r="R843" s="2"/>
      <c r="S843" s="2"/>
      <c r="T843" s="2"/>
      <c r="U843" s="2"/>
      <c r="V843" s="2"/>
      <c r="W843" s="2"/>
      <c r="X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2"/>
      <c r="R844" s="2"/>
      <c r="S844" s="2"/>
      <c r="T844" s="2"/>
      <c r="U844" s="2"/>
      <c r="V844" s="2"/>
      <c r="W844" s="2"/>
      <c r="X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2"/>
      <c r="R845" s="2"/>
      <c r="S845" s="2"/>
      <c r="T845" s="2"/>
      <c r="U845" s="2"/>
      <c r="V845" s="2"/>
      <c r="W845" s="2"/>
      <c r="X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2"/>
      <c r="R846" s="2"/>
      <c r="S846" s="2"/>
      <c r="T846" s="2"/>
      <c r="U846" s="2"/>
      <c r="V846" s="2"/>
      <c r="W846" s="2"/>
      <c r="X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2"/>
      <c r="R847" s="2"/>
      <c r="S847" s="2"/>
      <c r="T847" s="2"/>
      <c r="U847" s="2"/>
      <c r="V847" s="2"/>
      <c r="W847" s="2"/>
      <c r="X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2"/>
      <c r="R848" s="2"/>
      <c r="S848" s="2"/>
      <c r="T848" s="2"/>
      <c r="U848" s="2"/>
      <c r="V848" s="2"/>
      <c r="W848" s="2"/>
      <c r="X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2"/>
      <c r="R849" s="2"/>
      <c r="S849" s="2"/>
      <c r="T849" s="2"/>
      <c r="U849" s="2"/>
      <c r="V849" s="2"/>
      <c r="W849" s="2"/>
      <c r="X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2"/>
      <c r="R850" s="2"/>
      <c r="S850" s="2"/>
      <c r="T850" s="2"/>
      <c r="U850" s="2"/>
      <c r="V850" s="2"/>
      <c r="W850" s="2"/>
      <c r="X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2"/>
      <c r="R851" s="2"/>
      <c r="S851" s="2"/>
      <c r="T851" s="2"/>
      <c r="U851" s="2"/>
      <c r="V851" s="2"/>
      <c r="W851" s="2"/>
      <c r="X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2"/>
      <c r="R852" s="2"/>
      <c r="S852" s="2"/>
      <c r="T852" s="2"/>
      <c r="U852" s="2"/>
      <c r="V852" s="2"/>
      <c r="W852" s="2"/>
      <c r="X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2"/>
      <c r="R853" s="2"/>
      <c r="S853" s="2"/>
      <c r="T853" s="2"/>
      <c r="U853" s="2"/>
      <c r="V853" s="2"/>
      <c r="W853" s="2"/>
      <c r="X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2"/>
      <c r="R854" s="2"/>
      <c r="S854" s="2"/>
      <c r="T854" s="2"/>
      <c r="U854" s="2"/>
      <c r="V854" s="2"/>
      <c r="W854" s="2"/>
      <c r="X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2"/>
      <c r="R855" s="2"/>
      <c r="S855" s="2"/>
      <c r="T855" s="2"/>
      <c r="U855" s="2"/>
      <c r="V855" s="2"/>
      <c r="W855" s="2"/>
      <c r="X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2"/>
      <c r="R856" s="2"/>
      <c r="S856" s="2"/>
      <c r="T856" s="2"/>
      <c r="U856" s="2"/>
      <c r="V856" s="2"/>
      <c r="W856" s="2"/>
      <c r="X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2"/>
      <c r="R857" s="2"/>
      <c r="S857" s="2"/>
      <c r="T857" s="2"/>
      <c r="U857" s="2"/>
      <c r="V857" s="2"/>
      <c r="W857" s="2"/>
      <c r="X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2"/>
      <c r="R858" s="2"/>
      <c r="S858" s="2"/>
      <c r="T858" s="2"/>
      <c r="U858" s="2"/>
      <c r="V858" s="2"/>
      <c r="W858" s="2"/>
      <c r="X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2"/>
      <c r="R859" s="2"/>
      <c r="S859" s="2"/>
      <c r="T859" s="2"/>
      <c r="U859" s="2"/>
      <c r="V859" s="2"/>
      <c r="W859" s="2"/>
      <c r="X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2"/>
      <c r="R860" s="2"/>
      <c r="S860" s="2"/>
      <c r="T860" s="2"/>
      <c r="U860" s="2"/>
      <c r="V860" s="2"/>
      <c r="W860" s="2"/>
      <c r="X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2"/>
      <c r="R861" s="2"/>
      <c r="S861" s="2"/>
      <c r="T861" s="2"/>
      <c r="U861" s="2"/>
      <c r="V861" s="2"/>
      <c r="W861" s="2"/>
      <c r="X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2"/>
      <c r="R862" s="2"/>
      <c r="S862" s="2"/>
      <c r="T862" s="2"/>
      <c r="U862" s="2"/>
      <c r="V862" s="2"/>
      <c r="W862" s="2"/>
      <c r="X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2"/>
      <c r="R863" s="2"/>
      <c r="S863" s="2"/>
      <c r="T863" s="2"/>
      <c r="U863" s="2"/>
      <c r="V863" s="2"/>
      <c r="W863" s="2"/>
      <c r="X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2"/>
      <c r="R864" s="2"/>
      <c r="S864" s="2"/>
      <c r="T864" s="2"/>
      <c r="U864" s="2"/>
      <c r="V864" s="2"/>
      <c r="W864" s="2"/>
      <c r="X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2"/>
      <c r="R865" s="2"/>
      <c r="S865" s="2"/>
      <c r="T865" s="2"/>
      <c r="U865" s="2"/>
      <c r="V865" s="2"/>
      <c r="W865" s="2"/>
      <c r="X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2"/>
      <c r="R866" s="2"/>
      <c r="S866" s="2"/>
      <c r="T866" s="2"/>
      <c r="U866" s="2"/>
      <c r="V866" s="2"/>
      <c r="W866" s="2"/>
      <c r="X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2"/>
      <c r="R867" s="2"/>
      <c r="S867" s="2"/>
      <c r="T867" s="2"/>
      <c r="U867" s="2"/>
      <c r="V867" s="2"/>
      <c r="W867" s="2"/>
      <c r="X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2"/>
      <c r="R868" s="2"/>
      <c r="S868" s="2"/>
      <c r="T868" s="2"/>
      <c r="U868" s="2"/>
      <c r="V868" s="2"/>
      <c r="W868" s="2"/>
      <c r="X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2"/>
      <c r="R869" s="2"/>
      <c r="S869" s="2"/>
      <c r="T869" s="2"/>
      <c r="U869" s="2"/>
      <c r="V869" s="2"/>
      <c r="W869" s="2"/>
      <c r="X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2"/>
      <c r="R870" s="2"/>
      <c r="S870" s="2"/>
      <c r="T870" s="2"/>
      <c r="U870" s="2"/>
      <c r="V870" s="2"/>
      <c r="W870" s="2"/>
      <c r="X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2"/>
      <c r="R871" s="2"/>
      <c r="S871" s="2"/>
      <c r="T871" s="2"/>
      <c r="U871" s="2"/>
      <c r="V871" s="2"/>
      <c r="W871" s="2"/>
      <c r="X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2"/>
      <c r="R872" s="2"/>
      <c r="S872" s="2"/>
      <c r="T872" s="2"/>
      <c r="U872" s="2"/>
      <c r="V872" s="2"/>
      <c r="W872" s="2"/>
      <c r="X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2"/>
      <c r="R873" s="2"/>
      <c r="S873" s="2"/>
      <c r="T873" s="2"/>
      <c r="U873" s="2"/>
      <c r="V873" s="2"/>
      <c r="W873" s="2"/>
      <c r="X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2"/>
      <c r="R874" s="2"/>
      <c r="S874" s="2"/>
      <c r="T874" s="2"/>
      <c r="U874" s="2"/>
      <c r="V874" s="2"/>
      <c r="W874" s="2"/>
      <c r="X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2"/>
      <c r="R875" s="2"/>
      <c r="S875" s="2"/>
      <c r="T875" s="2"/>
      <c r="U875" s="2"/>
      <c r="V875" s="2"/>
      <c r="W875" s="2"/>
      <c r="X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2"/>
      <c r="R876" s="2"/>
      <c r="S876" s="2"/>
      <c r="T876" s="2"/>
      <c r="U876" s="2"/>
      <c r="V876" s="2"/>
      <c r="W876" s="2"/>
      <c r="X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2"/>
      <c r="R877" s="2"/>
      <c r="S877" s="2"/>
      <c r="T877" s="2"/>
      <c r="U877" s="2"/>
      <c r="V877" s="2"/>
      <c r="W877" s="2"/>
      <c r="X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2"/>
      <c r="R878" s="2"/>
      <c r="S878" s="2"/>
      <c r="T878" s="2"/>
      <c r="U878" s="2"/>
      <c r="V878" s="2"/>
      <c r="W878" s="2"/>
      <c r="X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2"/>
      <c r="R879" s="2"/>
      <c r="S879" s="2"/>
      <c r="T879" s="2"/>
      <c r="U879" s="2"/>
      <c r="V879" s="2"/>
      <c r="W879" s="2"/>
      <c r="X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2"/>
      <c r="R880" s="2"/>
      <c r="S880" s="2"/>
      <c r="T880" s="2"/>
      <c r="U880" s="2"/>
      <c r="V880" s="2"/>
      <c r="W880" s="2"/>
      <c r="X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2"/>
      <c r="R881" s="2"/>
      <c r="S881" s="2"/>
      <c r="T881" s="2"/>
      <c r="U881" s="2"/>
      <c r="V881" s="2"/>
      <c r="W881" s="2"/>
      <c r="X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2"/>
      <c r="R882" s="2"/>
      <c r="S882" s="2"/>
      <c r="T882" s="2"/>
      <c r="U882" s="2"/>
      <c r="V882" s="2"/>
      <c r="W882" s="2"/>
      <c r="X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2"/>
      <c r="R883" s="2"/>
      <c r="S883" s="2"/>
      <c r="T883" s="2"/>
      <c r="U883" s="2"/>
      <c r="V883" s="2"/>
      <c r="W883" s="2"/>
      <c r="X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2"/>
      <c r="R884" s="2"/>
      <c r="S884" s="2"/>
      <c r="T884" s="2"/>
      <c r="U884" s="2"/>
      <c r="V884" s="2"/>
      <c r="W884" s="2"/>
      <c r="X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2"/>
      <c r="R885" s="2"/>
      <c r="S885" s="2"/>
      <c r="T885" s="2"/>
      <c r="U885" s="2"/>
      <c r="V885" s="2"/>
      <c r="W885" s="2"/>
      <c r="X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2"/>
      <c r="R886" s="2"/>
      <c r="S886" s="2"/>
      <c r="T886" s="2"/>
      <c r="U886" s="2"/>
      <c r="V886" s="2"/>
      <c r="W886" s="2"/>
      <c r="X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2"/>
      <c r="R887" s="2"/>
      <c r="S887" s="2"/>
      <c r="T887" s="2"/>
      <c r="U887" s="2"/>
      <c r="V887" s="2"/>
      <c r="W887" s="2"/>
      <c r="X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2"/>
      <c r="R888" s="2"/>
      <c r="S888" s="2"/>
      <c r="T888" s="2"/>
      <c r="U888" s="2"/>
      <c r="V888" s="2"/>
      <c r="W888" s="2"/>
      <c r="X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2"/>
      <c r="R889" s="2"/>
      <c r="S889" s="2"/>
      <c r="T889" s="2"/>
      <c r="U889" s="2"/>
      <c r="V889" s="2"/>
      <c r="W889" s="2"/>
      <c r="X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2"/>
      <c r="R890" s="2"/>
      <c r="S890" s="2"/>
      <c r="T890" s="2"/>
      <c r="U890" s="2"/>
      <c r="V890" s="2"/>
      <c r="W890" s="2"/>
      <c r="X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2"/>
      <c r="R891" s="2"/>
      <c r="S891" s="2"/>
      <c r="T891" s="2"/>
      <c r="U891" s="2"/>
      <c r="V891" s="2"/>
      <c r="W891" s="2"/>
      <c r="X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2"/>
      <c r="R892" s="2"/>
      <c r="S892" s="2"/>
      <c r="T892" s="2"/>
      <c r="U892" s="2"/>
      <c r="V892" s="2"/>
      <c r="W892" s="2"/>
      <c r="X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2"/>
      <c r="R893" s="2"/>
      <c r="S893" s="2"/>
      <c r="T893" s="2"/>
      <c r="U893" s="2"/>
      <c r="V893" s="2"/>
      <c r="W893" s="2"/>
      <c r="X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2"/>
      <c r="R894" s="2"/>
      <c r="S894" s="2"/>
      <c r="T894" s="2"/>
      <c r="U894" s="2"/>
      <c r="V894" s="2"/>
      <c r="W894" s="2"/>
      <c r="X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2"/>
      <c r="R895" s="2"/>
      <c r="S895" s="2"/>
      <c r="T895" s="2"/>
      <c r="U895" s="2"/>
      <c r="V895" s="2"/>
      <c r="W895" s="2"/>
      <c r="X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2"/>
      <c r="R896" s="2"/>
      <c r="S896" s="2"/>
      <c r="T896" s="2"/>
      <c r="U896" s="2"/>
      <c r="V896" s="2"/>
      <c r="W896" s="2"/>
      <c r="X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2"/>
      <c r="R897" s="2"/>
      <c r="S897" s="2"/>
      <c r="T897" s="2"/>
      <c r="U897" s="2"/>
      <c r="V897" s="2"/>
      <c r="W897" s="2"/>
      <c r="X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2"/>
      <c r="R898" s="2"/>
      <c r="S898" s="2"/>
      <c r="T898" s="2"/>
      <c r="U898" s="2"/>
      <c r="V898" s="2"/>
      <c r="W898" s="2"/>
      <c r="X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2"/>
      <c r="R899" s="2"/>
      <c r="S899" s="2"/>
      <c r="T899" s="2"/>
      <c r="U899" s="2"/>
      <c r="V899" s="2"/>
      <c r="W899" s="2"/>
      <c r="X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2"/>
      <c r="R900" s="2"/>
      <c r="S900" s="2"/>
      <c r="T900" s="2"/>
      <c r="U900" s="2"/>
      <c r="V900" s="2"/>
      <c r="W900" s="2"/>
      <c r="X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2"/>
      <c r="R901" s="2"/>
      <c r="S901" s="2"/>
      <c r="T901" s="2"/>
      <c r="U901" s="2"/>
      <c r="V901" s="2"/>
      <c r="W901" s="2"/>
      <c r="X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2"/>
      <c r="R902" s="2"/>
      <c r="S902" s="2"/>
      <c r="T902" s="2"/>
      <c r="U902" s="2"/>
      <c r="V902" s="2"/>
      <c r="W902" s="2"/>
      <c r="X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2"/>
      <c r="R903" s="2"/>
      <c r="S903" s="2"/>
      <c r="T903" s="2"/>
      <c r="U903" s="2"/>
      <c r="V903" s="2"/>
      <c r="W903" s="2"/>
      <c r="X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2"/>
      <c r="R904" s="2"/>
      <c r="S904" s="2"/>
      <c r="T904" s="2"/>
      <c r="U904" s="2"/>
      <c r="V904" s="2"/>
      <c r="W904" s="2"/>
      <c r="X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2"/>
      <c r="R905" s="2"/>
      <c r="S905" s="2"/>
      <c r="T905" s="2"/>
      <c r="U905" s="2"/>
      <c r="V905" s="2"/>
      <c r="W905" s="2"/>
      <c r="X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2"/>
      <c r="R906" s="2"/>
      <c r="S906" s="2"/>
      <c r="T906" s="2"/>
      <c r="U906" s="2"/>
      <c r="V906" s="2"/>
      <c r="W906" s="2"/>
      <c r="X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2"/>
      <c r="R907" s="2"/>
      <c r="S907" s="2"/>
      <c r="T907" s="2"/>
      <c r="U907" s="2"/>
      <c r="V907" s="2"/>
      <c r="W907" s="2"/>
      <c r="X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2"/>
      <c r="R908" s="2"/>
      <c r="S908" s="2"/>
      <c r="T908" s="2"/>
      <c r="U908" s="2"/>
      <c r="V908" s="2"/>
      <c r="W908" s="2"/>
      <c r="X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2"/>
      <c r="R909" s="2"/>
      <c r="S909" s="2"/>
      <c r="T909" s="2"/>
      <c r="U909" s="2"/>
      <c r="V909" s="2"/>
      <c r="W909" s="2"/>
      <c r="X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2"/>
      <c r="R910" s="2"/>
      <c r="S910" s="2"/>
      <c r="T910" s="2"/>
      <c r="U910" s="2"/>
      <c r="V910" s="2"/>
      <c r="W910" s="2"/>
      <c r="X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2"/>
      <c r="R911" s="2"/>
      <c r="S911" s="2"/>
      <c r="T911" s="2"/>
      <c r="U911" s="2"/>
      <c r="V911" s="2"/>
      <c r="W911" s="2"/>
      <c r="X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2"/>
      <c r="R912" s="2"/>
      <c r="S912" s="2"/>
      <c r="T912" s="2"/>
      <c r="U912" s="2"/>
      <c r="V912" s="2"/>
      <c r="W912" s="2"/>
      <c r="X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2"/>
      <c r="R913" s="2"/>
      <c r="S913" s="2"/>
      <c r="T913" s="2"/>
      <c r="U913" s="2"/>
      <c r="V913" s="2"/>
      <c r="W913" s="2"/>
      <c r="X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2"/>
      <c r="R914" s="2"/>
      <c r="S914" s="2"/>
      <c r="T914" s="2"/>
      <c r="U914" s="2"/>
      <c r="V914" s="2"/>
      <c r="W914" s="2"/>
      <c r="X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2"/>
      <c r="R915" s="2"/>
      <c r="S915" s="2"/>
      <c r="T915" s="2"/>
      <c r="U915" s="2"/>
      <c r="V915" s="2"/>
      <c r="W915" s="2"/>
      <c r="X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2"/>
      <c r="R916" s="2"/>
      <c r="S916" s="2"/>
      <c r="T916" s="2"/>
      <c r="U916" s="2"/>
      <c r="V916" s="2"/>
      <c r="W916" s="2"/>
      <c r="X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2"/>
      <c r="R917" s="2"/>
      <c r="S917" s="2"/>
      <c r="T917" s="2"/>
      <c r="U917" s="2"/>
      <c r="V917" s="2"/>
      <c r="W917" s="2"/>
      <c r="X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2"/>
      <c r="R918" s="2"/>
      <c r="S918" s="2"/>
      <c r="T918" s="2"/>
      <c r="U918" s="2"/>
      <c r="V918" s="2"/>
      <c r="W918" s="2"/>
      <c r="X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2"/>
      <c r="R919" s="2"/>
      <c r="S919" s="2"/>
      <c r="T919" s="2"/>
      <c r="U919" s="2"/>
      <c r="V919" s="2"/>
      <c r="W919" s="2"/>
      <c r="X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2"/>
      <c r="R920" s="2"/>
      <c r="S920" s="2"/>
      <c r="T920" s="2"/>
      <c r="U920" s="2"/>
      <c r="V920" s="2"/>
      <c r="W920" s="2"/>
      <c r="X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2"/>
      <c r="R921" s="2"/>
      <c r="S921" s="2"/>
      <c r="T921" s="2"/>
      <c r="U921" s="2"/>
      <c r="V921" s="2"/>
      <c r="W921" s="2"/>
      <c r="X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2"/>
      <c r="R922" s="2"/>
      <c r="S922" s="2"/>
      <c r="T922" s="2"/>
      <c r="U922" s="2"/>
      <c r="V922" s="2"/>
      <c r="W922" s="2"/>
      <c r="X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2"/>
      <c r="R923" s="2"/>
      <c r="S923" s="2"/>
      <c r="T923" s="2"/>
      <c r="U923" s="2"/>
      <c r="V923" s="2"/>
      <c r="W923" s="2"/>
      <c r="X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2"/>
      <c r="R924" s="2"/>
      <c r="S924" s="2"/>
      <c r="T924" s="2"/>
      <c r="U924" s="2"/>
      <c r="V924" s="2"/>
      <c r="W924" s="2"/>
      <c r="X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2"/>
      <c r="R925" s="2"/>
      <c r="S925" s="2"/>
      <c r="T925" s="2"/>
      <c r="U925" s="2"/>
      <c r="V925" s="2"/>
      <c r="W925" s="2"/>
      <c r="X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2"/>
      <c r="R926" s="2"/>
      <c r="S926" s="2"/>
      <c r="T926" s="2"/>
      <c r="U926" s="2"/>
      <c r="V926" s="2"/>
      <c r="W926" s="2"/>
      <c r="X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2"/>
      <c r="R927" s="2"/>
      <c r="S927" s="2"/>
      <c r="T927" s="2"/>
      <c r="U927" s="2"/>
      <c r="V927" s="2"/>
      <c r="W927" s="2"/>
      <c r="X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2"/>
      <c r="R928" s="2"/>
      <c r="S928" s="2"/>
      <c r="T928" s="2"/>
      <c r="U928" s="2"/>
      <c r="V928" s="2"/>
      <c r="W928" s="2"/>
      <c r="X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2"/>
      <c r="R929" s="2"/>
      <c r="S929" s="2"/>
      <c r="T929" s="2"/>
      <c r="U929" s="2"/>
      <c r="V929" s="2"/>
      <c r="W929" s="2"/>
      <c r="X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2"/>
      <c r="R930" s="2"/>
      <c r="S930" s="2"/>
      <c r="T930" s="2"/>
      <c r="U930" s="2"/>
      <c r="V930" s="2"/>
      <c r="W930" s="2"/>
      <c r="X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2"/>
      <c r="R931" s="2"/>
      <c r="S931" s="2"/>
      <c r="T931" s="2"/>
      <c r="U931" s="2"/>
      <c r="V931" s="2"/>
      <c r="W931" s="2"/>
      <c r="X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2"/>
      <c r="R932" s="2"/>
      <c r="S932" s="2"/>
      <c r="T932" s="2"/>
      <c r="U932" s="2"/>
      <c r="V932" s="2"/>
      <c r="W932" s="2"/>
      <c r="X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2"/>
      <c r="R933" s="2"/>
      <c r="S933" s="2"/>
      <c r="T933" s="2"/>
      <c r="U933" s="2"/>
      <c r="V933" s="2"/>
      <c r="W933" s="2"/>
      <c r="X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2"/>
      <c r="R934" s="2"/>
      <c r="S934" s="2"/>
      <c r="T934" s="2"/>
      <c r="U934" s="2"/>
      <c r="V934" s="2"/>
      <c r="W934" s="2"/>
      <c r="X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2"/>
      <c r="R935" s="2"/>
      <c r="S935" s="2"/>
      <c r="T935" s="2"/>
      <c r="U935" s="2"/>
      <c r="V935" s="2"/>
      <c r="W935" s="2"/>
      <c r="X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2"/>
      <c r="R936" s="2"/>
      <c r="S936" s="2"/>
      <c r="T936" s="2"/>
      <c r="U936" s="2"/>
      <c r="V936" s="2"/>
      <c r="W936" s="2"/>
      <c r="X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2"/>
      <c r="R937" s="2"/>
      <c r="S937" s="2"/>
      <c r="T937" s="2"/>
      <c r="U937" s="2"/>
      <c r="V937" s="2"/>
      <c r="W937" s="2"/>
      <c r="X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2"/>
      <c r="R938" s="2"/>
      <c r="S938" s="2"/>
      <c r="T938" s="2"/>
      <c r="U938" s="2"/>
      <c r="V938" s="2"/>
      <c r="W938" s="2"/>
      <c r="X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2"/>
      <c r="R939" s="2"/>
      <c r="S939" s="2"/>
      <c r="T939" s="2"/>
      <c r="U939" s="2"/>
      <c r="V939" s="2"/>
      <c r="W939" s="2"/>
      <c r="X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2"/>
      <c r="R940" s="2"/>
      <c r="S940" s="2"/>
      <c r="T940" s="2"/>
      <c r="U940" s="2"/>
      <c r="V940" s="2"/>
      <c r="W940" s="2"/>
      <c r="X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2"/>
      <c r="R941" s="2"/>
      <c r="S941" s="2"/>
      <c r="T941" s="2"/>
      <c r="U941" s="2"/>
      <c r="V941" s="2"/>
      <c r="W941" s="2"/>
      <c r="X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2"/>
      <c r="R942" s="2"/>
      <c r="S942" s="2"/>
      <c r="T942" s="2"/>
      <c r="U942" s="2"/>
      <c r="V942" s="2"/>
      <c r="W942" s="2"/>
      <c r="X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2"/>
      <c r="R943" s="2"/>
      <c r="S943" s="2"/>
      <c r="T943" s="2"/>
      <c r="U943" s="2"/>
      <c r="V943" s="2"/>
      <c r="W943" s="2"/>
      <c r="X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2"/>
      <c r="R944" s="2"/>
      <c r="S944" s="2"/>
      <c r="T944" s="2"/>
      <c r="U944" s="2"/>
      <c r="V944" s="2"/>
      <c r="W944" s="2"/>
      <c r="X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2"/>
      <c r="R945" s="2"/>
      <c r="S945" s="2"/>
      <c r="T945" s="2"/>
      <c r="U945" s="2"/>
      <c r="V945" s="2"/>
      <c r="W945" s="2"/>
      <c r="X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2"/>
      <c r="R946" s="2"/>
      <c r="S946" s="2"/>
      <c r="T946" s="2"/>
      <c r="U946" s="2"/>
      <c r="V946" s="2"/>
      <c r="W946" s="2"/>
      <c r="X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2"/>
      <c r="R947" s="2"/>
      <c r="S947" s="2"/>
      <c r="T947" s="2"/>
      <c r="U947" s="2"/>
      <c r="V947" s="2"/>
      <c r="W947" s="2"/>
      <c r="X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2"/>
      <c r="R948" s="2"/>
      <c r="S948" s="2"/>
      <c r="T948" s="2"/>
      <c r="U948" s="2"/>
      <c r="V948" s="2"/>
      <c r="W948" s="2"/>
      <c r="X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2"/>
      <c r="R949" s="2"/>
      <c r="S949" s="2"/>
      <c r="T949" s="2"/>
      <c r="U949" s="2"/>
      <c r="V949" s="2"/>
      <c r="W949" s="2"/>
      <c r="X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2"/>
      <c r="R950" s="2"/>
      <c r="S950" s="2"/>
      <c r="T950" s="2"/>
      <c r="U950" s="2"/>
      <c r="V950" s="2"/>
      <c r="W950" s="2"/>
      <c r="X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2"/>
      <c r="R951" s="2"/>
      <c r="S951" s="2"/>
      <c r="T951" s="2"/>
      <c r="U951" s="2"/>
      <c r="V951" s="2"/>
      <c r="W951" s="2"/>
      <c r="X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2"/>
      <c r="R952" s="2"/>
      <c r="S952" s="2"/>
      <c r="T952" s="2"/>
      <c r="U952" s="2"/>
      <c r="V952" s="2"/>
      <c r="W952" s="2"/>
      <c r="X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2"/>
      <c r="R953" s="2"/>
      <c r="S953" s="2"/>
      <c r="T953" s="2"/>
      <c r="U953" s="2"/>
      <c r="V953" s="2"/>
      <c r="W953" s="2"/>
      <c r="X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2"/>
      <c r="R954" s="2"/>
      <c r="S954" s="2"/>
      <c r="T954" s="2"/>
      <c r="U954" s="2"/>
      <c r="V954" s="2"/>
      <c r="W954" s="2"/>
      <c r="X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2"/>
      <c r="R955" s="2"/>
      <c r="S955" s="2"/>
      <c r="T955" s="2"/>
      <c r="U955" s="2"/>
      <c r="V955" s="2"/>
      <c r="W955" s="2"/>
      <c r="X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2"/>
      <c r="R956" s="2"/>
      <c r="S956" s="2"/>
      <c r="T956" s="2"/>
      <c r="U956" s="2"/>
      <c r="V956" s="2"/>
      <c r="W956" s="2"/>
      <c r="X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2"/>
      <c r="R957" s="2"/>
      <c r="S957" s="2"/>
      <c r="T957" s="2"/>
      <c r="U957" s="2"/>
      <c r="V957" s="2"/>
      <c r="W957" s="2"/>
      <c r="X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2"/>
      <c r="R958" s="2"/>
      <c r="S958" s="2"/>
      <c r="T958" s="2"/>
      <c r="U958" s="2"/>
      <c r="V958" s="2"/>
      <c r="W958" s="2"/>
      <c r="X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2"/>
      <c r="R959" s="2"/>
      <c r="S959" s="2"/>
      <c r="T959" s="2"/>
      <c r="U959" s="2"/>
      <c r="V959" s="2"/>
      <c r="W959" s="2"/>
      <c r="X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2"/>
      <c r="R960" s="2"/>
      <c r="S960" s="2"/>
      <c r="T960" s="2"/>
      <c r="U960" s="2"/>
      <c r="V960" s="2"/>
      <c r="W960" s="2"/>
      <c r="X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2"/>
      <c r="R961" s="2"/>
      <c r="S961" s="2"/>
      <c r="T961" s="2"/>
      <c r="U961" s="2"/>
      <c r="V961" s="2"/>
      <c r="W961" s="2"/>
      <c r="X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2"/>
      <c r="R962" s="2"/>
      <c r="S962" s="2"/>
      <c r="T962" s="2"/>
      <c r="U962" s="2"/>
      <c r="V962" s="2"/>
      <c r="W962" s="2"/>
      <c r="X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2"/>
      <c r="R963" s="2"/>
      <c r="S963" s="2"/>
      <c r="T963" s="2"/>
      <c r="U963" s="2"/>
      <c r="V963" s="2"/>
      <c r="W963" s="2"/>
      <c r="X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2"/>
      <c r="R964" s="2"/>
      <c r="S964" s="2"/>
      <c r="T964" s="2"/>
      <c r="U964" s="2"/>
      <c r="V964" s="2"/>
      <c r="W964" s="2"/>
      <c r="X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2"/>
      <c r="R965" s="2"/>
      <c r="S965" s="2"/>
      <c r="T965" s="2"/>
      <c r="U965" s="2"/>
      <c r="V965" s="2"/>
      <c r="W965" s="2"/>
      <c r="X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2"/>
      <c r="R966" s="2"/>
      <c r="S966" s="2"/>
      <c r="T966" s="2"/>
      <c r="U966" s="2"/>
      <c r="V966" s="2"/>
      <c r="W966" s="2"/>
      <c r="X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2"/>
      <c r="R967" s="2"/>
      <c r="S967" s="2"/>
      <c r="T967" s="2"/>
      <c r="U967" s="2"/>
      <c r="V967" s="2"/>
      <c r="W967" s="2"/>
      <c r="X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2"/>
      <c r="R968" s="2"/>
      <c r="S968" s="2"/>
      <c r="T968" s="2"/>
      <c r="U968" s="2"/>
      <c r="V968" s="2"/>
      <c r="W968" s="2"/>
      <c r="X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2"/>
      <c r="R969" s="2"/>
      <c r="S969" s="2"/>
      <c r="T969" s="2"/>
      <c r="U969" s="2"/>
      <c r="V969" s="2"/>
      <c r="W969" s="2"/>
      <c r="X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2"/>
      <c r="R970" s="2"/>
      <c r="S970" s="2"/>
      <c r="T970" s="2"/>
      <c r="U970" s="2"/>
      <c r="V970" s="2"/>
      <c r="W970" s="2"/>
      <c r="X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2"/>
      <c r="R971" s="2"/>
      <c r="S971" s="2"/>
      <c r="T971" s="2"/>
      <c r="U971" s="2"/>
      <c r="V971" s="2"/>
      <c r="W971" s="2"/>
      <c r="X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2"/>
      <c r="R972" s="2"/>
      <c r="S972" s="2"/>
      <c r="T972" s="2"/>
      <c r="U972" s="2"/>
      <c r="V972" s="2"/>
      <c r="W972" s="2"/>
      <c r="X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2"/>
      <c r="R973" s="2"/>
      <c r="S973" s="2"/>
      <c r="T973" s="2"/>
      <c r="U973" s="2"/>
      <c r="V973" s="2"/>
      <c r="W973" s="2"/>
      <c r="X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2"/>
      <c r="R974" s="2"/>
      <c r="S974" s="2"/>
      <c r="T974" s="2"/>
      <c r="U974" s="2"/>
      <c r="V974" s="2"/>
      <c r="W974" s="2"/>
      <c r="X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2"/>
      <c r="R975" s="2"/>
      <c r="S975" s="2"/>
      <c r="T975" s="2"/>
      <c r="U975" s="2"/>
      <c r="V975" s="2"/>
      <c r="W975" s="2"/>
      <c r="X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2"/>
      <c r="R976" s="2"/>
      <c r="S976" s="2"/>
      <c r="T976" s="2"/>
      <c r="U976" s="2"/>
      <c r="V976" s="2"/>
      <c r="W976" s="2"/>
      <c r="X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2"/>
      <c r="R977" s="2"/>
      <c r="S977" s="2"/>
      <c r="T977" s="2"/>
      <c r="U977" s="2"/>
      <c r="V977" s="2"/>
      <c r="W977" s="2"/>
      <c r="X977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.13"/>
    <col customWidth="1" min="3" max="3" width="19.13"/>
    <col customWidth="1" min="4" max="4" width="7.38"/>
    <col customWidth="1" min="5" max="5" width="16.38"/>
    <col customWidth="1" min="6" max="6" width="1.63"/>
    <col customWidth="1" min="7" max="7" width="2.0"/>
    <col customWidth="1" min="8" max="8" width="1.63"/>
    <col customWidth="1" min="9" max="9" width="59.75"/>
    <col customWidth="1" min="10" max="10" width="1.88"/>
    <col customWidth="1" min="11" max="22" width="12.0"/>
    <col customWidth="1" min="23" max="23" width="1.88"/>
    <col customWidth="1" min="24" max="24" width="5.38"/>
  </cols>
  <sheetData>
    <row r="1" ht="7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ht="77.25" customHeight="1">
      <c r="A2" s="38"/>
      <c r="B2" s="38"/>
      <c r="C2" s="38"/>
      <c r="D2" s="38"/>
      <c r="E2" s="38"/>
      <c r="F2" s="38"/>
      <c r="G2" s="38"/>
      <c r="H2" s="39"/>
      <c r="I2" s="39" t="s">
        <v>17</v>
      </c>
      <c r="J2" s="38"/>
      <c r="K2" s="6">
        <v>45536.0</v>
      </c>
      <c r="L2" s="6">
        <v>45566.0</v>
      </c>
      <c r="M2" s="6">
        <v>45597.0</v>
      </c>
      <c r="N2" s="6">
        <v>45627.0</v>
      </c>
      <c r="O2" s="6">
        <v>45658.0</v>
      </c>
      <c r="P2" s="6">
        <v>45689.0</v>
      </c>
      <c r="Q2" s="6">
        <v>45717.0</v>
      </c>
      <c r="R2" s="6">
        <v>45748.0</v>
      </c>
      <c r="S2" s="6">
        <v>45778.0</v>
      </c>
      <c r="T2" s="6">
        <v>45809.0</v>
      </c>
      <c r="U2" s="8">
        <v>45839.0</v>
      </c>
      <c r="V2" s="6">
        <v>45870.0</v>
      </c>
      <c r="W2" s="38"/>
      <c r="X2" s="38"/>
      <c r="Y2" s="38"/>
      <c r="Z2" s="38"/>
      <c r="AA2" s="38"/>
      <c r="AB2" s="38"/>
      <c r="AC2" s="38"/>
      <c r="AD2" s="38"/>
    </row>
    <row r="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ht="31.5" customHeight="1">
      <c r="A4" s="37"/>
      <c r="B4" s="40"/>
      <c r="C4" s="40" t="s">
        <v>18</v>
      </c>
      <c r="D4" s="40"/>
      <c r="E4" s="40"/>
      <c r="F4" s="40"/>
      <c r="G4" s="37"/>
      <c r="H4" s="40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37"/>
      <c r="X4" s="37"/>
      <c r="Y4" s="37"/>
      <c r="Z4" s="37"/>
      <c r="AA4" s="37"/>
      <c r="AB4" s="37"/>
      <c r="AC4" s="37"/>
      <c r="AD4" s="37"/>
    </row>
    <row r="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>
      <c r="A6" s="42"/>
      <c r="B6" s="42"/>
      <c r="C6" s="42"/>
      <c r="D6" s="42"/>
      <c r="E6" s="42"/>
      <c r="F6" s="42"/>
      <c r="G6" s="42"/>
      <c r="H6" s="43"/>
      <c r="I6" s="43" t="s">
        <v>19</v>
      </c>
      <c r="J6" s="42"/>
      <c r="K6" s="43">
        <v>0.0</v>
      </c>
      <c r="L6" s="42">
        <f t="shared" ref="L6:V6" si="1">K6+K7+K8+K9</f>
        <v>4.05</v>
      </c>
      <c r="M6" s="42">
        <f t="shared" si="1"/>
        <v>9.6795</v>
      </c>
      <c r="N6" s="42">
        <f t="shared" si="1"/>
        <v>17.504505</v>
      </c>
      <c r="O6" s="42">
        <f t="shared" si="1"/>
        <v>28.38126195</v>
      </c>
      <c r="P6" s="42">
        <f t="shared" si="1"/>
        <v>43.49995411</v>
      </c>
      <c r="Q6" s="42">
        <f t="shared" si="1"/>
        <v>64.51493621</v>
      </c>
      <c r="R6" s="42">
        <f t="shared" si="1"/>
        <v>93.72576134</v>
      </c>
      <c r="S6" s="42">
        <f t="shared" si="1"/>
        <v>134.3288083</v>
      </c>
      <c r="T6" s="42">
        <f t="shared" si="1"/>
        <v>190.7670435</v>
      </c>
      <c r="U6" s="42">
        <f t="shared" si="1"/>
        <v>269.2161904</v>
      </c>
      <c r="V6" s="42">
        <f t="shared" si="1"/>
        <v>378.2605047</v>
      </c>
      <c r="W6" s="42"/>
      <c r="X6" s="44">
        <f>V6*100/D7</f>
        <v>25.21736698</v>
      </c>
      <c r="Y6" s="45" t="s">
        <v>20</v>
      </c>
      <c r="Z6" s="42"/>
      <c r="AA6" s="42"/>
      <c r="AB6" s="42"/>
      <c r="AC6" s="42"/>
      <c r="AD6" s="42"/>
    </row>
    <row r="7">
      <c r="A7" s="42"/>
      <c r="B7" s="43"/>
      <c r="C7" s="43" t="s">
        <v>21</v>
      </c>
      <c r="D7" s="43">
        <v>1500.0</v>
      </c>
      <c r="E7" s="46">
        <v>0.39</v>
      </c>
      <c r="F7" s="46"/>
      <c r="G7" s="42"/>
      <c r="H7" s="43"/>
      <c r="I7" s="43" t="s">
        <v>22</v>
      </c>
      <c r="J7" s="42"/>
      <c r="K7" s="43">
        <v>3.0</v>
      </c>
      <c r="L7" s="42">
        <f t="shared" ref="L7:U7" si="2">K7+$E$7*K7</f>
        <v>4.17</v>
      </c>
      <c r="M7" s="42">
        <f t="shared" si="2"/>
        <v>5.7963</v>
      </c>
      <c r="N7" s="42">
        <f t="shared" si="2"/>
        <v>8.056857</v>
      </c>
      <c r="O7" s="42">
        <f t="shared" si="2"/>
        <v>11.19903123</v>
      </c>
      <c r="P7" s="42">
        <f t="shared" si="2"/>
        <v>15.56665341</v>
      </c>
      <c r="Q7" s="42">
        <f t="shared" si="2"/>
        <v>21.63764824</v>
      </c>
      <c r="R7" s="42">
        <f t="shared" si="2"/>
        <v>30.07633105</v>
      </c>
      <c r="S7" s="42">
        <f t="shared" si="2"/>
        <v>41.80610016</v>
      </c>
      <c r="T7" s="42">
        <f t="shared" si="2"/>
        <v>58.11047923</v>
      </c>
      <c r="U7" s="42">
        <f t="shared" si="2"/>
        <v>80.77356613</v>
      </c>
      <c r="V7" s="42"/>
      <c r="W7" s="42"/>
      <c r="X7" s="42"/>
      <c r="Y7" s="42"/>
      <c r="Z7" s="42"/>
      <c r="AA7" s="42"/>
      <c r="AB7" s="42"/>
      <c r="AC7" s="42"/>
      <c r="AD7" s="42"/>
    </row>
    <row r="8">
      <c r="A8" s="37"/>
      <c r="B8" s="37"/>
      <c r="C8" s="37"/>
      <c r="D8" s="37"/>
      <c r="E8" s="47">
        <v>0.15</v>
      </c>
      <c r="F8" s="47"/>
      <c r="G8" s="37"/>
      <c r="H8" s="47"/>
      <c r="I8" s="47" t="s">
        <v>23</v>
      </c>
      <c r="J8" s="37"/>
      <c r="K8" s="48">
        <f t="shared" ref="K8:U8" si="3">K7*$E$8</f>
        <v>0.45</v>
      </c>
      <c r="L8" s="48">
        <f t="shared" si="3"/>
        <v>0.6255</v>
      </c>
      <c r="M8" s="48">
        <f t="shared" si="3"/>
        <v>0.869445</v>
      </c>
      <c r="N8" s="48">
        <f t="shared" si="3"/>
        <v>1.20852855</v>
      </c>
      <c r="O8" s="48">
        <f t="shared" si="3"/>
        <v>1.679854685</v>
      </c>
      <c r="P8" s="48">
        <f t="shared" si="3"/>
        <v>2.334998011</v>
      </c>
      <c r="Q8" s="48">
        <f t="shared" si="3"/>
        <v>3.245647236</v>
      </c>
      <c r="R8" s="48">
        <f t="shared" si="3"/>
        <v>4.511449658</v>
      </c>
      <c r="S8" s="48">
        <f t="shared" si="3"/>
        <v>6.270915025</v>
      </c>
      <c r="T8" s="48">
        <f t="shared" si="3"/>
        <v>8.716571884</v>
      </c>
      <c r="U8" s="48">
        <f t="shared" si="3"/>
        <v>12.11603492</v>
      </c>
      <c r="V8" s="37"/>
      <c r="W8" s="37"/>
      <c r="X8" s="37"/>
      <c r="Y8" s="37"/>
      <c r="Z8" s="37"/>
      <c r="AA8" s="37"/>
      <c r="AB8" s="37"/>
      <c r="AC8" s="37"/>
      <c r="AD8" s="37"/>
    </row>
    <row r="9">
      <c r="A9" s="37"/>
      <c r="B9" s="37"/>
      <c r="C9" s="37"/>
      <c r="D9" s="37"/>
      <c r="E9" s="47">
        <v>0.2</v>
      </c>
      <c r="F9" s="47"/>
      <c r="G9" s="37"/>
      <c r="H9" s="47"/>
      <c r="I9" s="47" t="s">
        <v>24</v>
      </c>
      <c r="J9" s="37"/>
      <c r="K9" s="48">
        <f t="shared" ref="K9:U9" si="4">K7*$E$9</f>
        <v>0.6</v>
      </c>
      <c r="L9" s="48">
        <f t="shared" si="4"/>
        <v>0.834</v>
      </c>
      <c r="M9" s="48">
        <f t="shared" si="4"/>
        <v>1.15926</v>
      </c>
      <c r="N9" s="48">
        <f t="shared" si="4"/>
        <v>1.6113714</v>
      </c>
      <c r="O9" s="48">
        <f t="shared" si="4"/>
        <v>2.239806246</v>
      </c>
      <c r="P9" s="48">
        <f t="shared" si="4"/>
        <v>3.113330682</v>
      </c>
      <c r="Q9" s="48">
        <f t="shared" si="4"/>
        <v>4.327529648</v>
      </c>
      <c r="R9" s="48">
        <f t="shared" si="4"/>
        <v>6.015266211</v>
      </c>
      <c r="S9" s="48">
        <f t="shared" si="4"/>
        <v>8.361220033</v>
      </c>
      <c r="T9" s="48">
        <f t="shared" si="4"/>
        <v>11.62209585</v>
      </c>
      <c r="U9" s="48">
        <f t="shared" si="4"/>
        <v>16.15471323</v>
      </c>
      <c r="V9" s="37"/>
      <c r="W9" s="37"/>
      <c r="X9" s="37"/>
      <c r="Y9" s="37"/>
      <c r="Z9" s="37"/>
      <c r="AA9" s="37"/>
      <c r="AB9" s="37"/>
      <c r="AC9" s="37"/>
      <c r="AD9" s="37"/>
    </row>
    <row r="10">
      <c r="A10" s="2"/>
      <c r="B10" s="1"/>
      <c r="C10" s="1" t="s">
        <v>25</v>
      </c>
      <c r="D10" s="2"/>
      <c r="E10" s="1">
        <v>5700.0</v>
      </c>
      <c r="F10" s="1"/>
      <c r="G10" s="2"/>
      <c r="H10" s="1"/>
      <c r="I10" s="1" t="s">
        <v>26</v>
      </c>
      <c r="J10" s="2"/>
      <c r="K10" s="2">
        <f t="shared" ref="K10:V10" si="5">$E$10/12</f>
        <v>475</v>
      </c>
      <c r="L10" s="2">
        <f t="shared" si="5"/>
        <v>475</v>
      </c>
      <c r="M10" s="2">
        <f t="shared" si="5"/>
        <v>475</v>
      </c>
      <c r="N10" s="2">
        <f t="shared" si="5"/>
        <v>475</v>
      </c>
      <c r="O10" s="2">
        <f t="shared" si="5"/>
        <v>475</v>
      </c>
      <c r="P10" s="2">
        <f t="shared" si="5"/>
        <v>475</v>
      </c>
      <c r="Q10" s="2">
        <f t="shared" si="5"/>
        <v>475</v>
      </c>
      <c r="R10" s="2">
        <f t="shared" si="5"/>
        <v>475</v>
      </c>
      <c r="S10" s="2">
        <f t="shared" si="5"/>
        <v>475</v>
      </c>
      <c r="T10" s="2">
        <f t="shared" si="5"/>
        <v>475</v>
      </c>
      <c r="U10" s="2">
        <f t="shared" si="5"/>
        <v>475</v>
      </c>
      <c r="V10" s="2">
        <f t="shared" si="5"/>
        <v>475</v>
      </c>
      <c r="W10" s="2"/>
      <c r="X10" s="2"/>
      <c r="Y10" s="2"/>
      <c r="Z10" s="2"/>
      <c r="AA10" s="2"/>
      <c r="AB10" s="2"/>
      <c r="AC10" s="2"/>
      <c r="AD10" s="2"/>
    </row>
    <row r="11">
      <c r="A11" s="49"/>
      <c r="B11" s="49"/>
      <c r="C11" s="49"/>
      <c r="D11" s="49"/>
      <c r="E11" s="49"/>
      <c r="F11" s="49"/>
      <c r="G11" s="49"/>
      <c r="H11" s="46"/>
      <c r="I11" s="46" t="s">
        <v>27</v>
      </c>
      <c r="J11" s="49"/>
      <c r="K11" s="46">
        <v>0.0</v>
      </c>
      <c r="L11" s="49">
        <f t="shared" ref="L11:V11" si="6">L10/L6</f>
        <v>117.2839506</v>
      </c>
      <c r="M11" s="49">
        <f t="shared" si="6"/>
        <v>49.07278269</v>
      </c>
      <c r="N11" s="49">
        <f t="shared" si="6"/>
        <v>27.13587159</v>
      </c>
      <c r="O11" s="49">
        <f t="shared" si="6"/>
        <v>16.73639463</v>
      </c>
      <c r="P11" s="49">
        <f t="shared" si="6"/>
        <v>10.91955175</v>
      </c>
      <c r="Q11" s="49">
        <f t="shared" si="6"/>
        <v>7.362636125</v>
      </c>
      <c r="R11" s="49">
        <f t="shared" si="6"/>
        <v>5.067976971</v>
      </c>
      <c r="S11" s="49">
        <f t="shared" si="6"/>
        <v>3.536099264</v>
      </c>
      <c r="T11" s="49">
        <f t="shared" si="6"/>
        <v>2.489947904</v>
      </c>
      <c r="U11" s="49">
        <f t="shared" si="6"/>
        <v>1.764381255</v>
      </c>
      <c r="V11" s="49">
        <f t="shared" si="6"/>
        <v>1.255748338</v>
      </c>
      <c r="W11" s="49"/>
      <c r="X11" s="49"/>
      <c r="Y11" s="49"/>
      <c r="Z11" s="49"/>
      <c r="AA11" s="49"/>
      <c r="AB11" s="49"/>
      <c r="AC11" s="49"/>
      <c r="AD11" s="49"/>
    </row>
    <row r="12">
      <c r="A12" s="2"/>
      <c r="B12" s="1"/>
      <c r="C12" s="1" t="s">
        <v>28</v>
      </c>
      <c r="D12" s="2"/>
      <c r="E12" s="1">
        <v>2800.0</v>
      </c>
      <c r="F12" s="1"/>
      <c r="G12" s="2"/>
      <c r="H12" s="1"/>
      <c r="I12" s="1" t="s">
        <v>29</v>
      </c>
      <c r="J12" s="2"/>
      <c r="K12" s="2">
        <f t="shared" ref="K12:V12" si="7">$E$12*K6</f>
        <v>0</v>
      </c>
      <c r="L12" s="2">
        <f t="shared" si="7"/>
        <v>11340</v>
      </c>
      <c r="M12" s="2">
        <f t="shared" si="7"/>
        <v>27102.6</v>
      </c>
      <c r="N12" s="2">
        <f t="shared" si="7"/>
        <v>49012.614</v>
      </c>
      <c r="O12" s="2">
        <f t="shared" si="7"/>
        <v>79467.53346</v>
      </c>
      <c r="P12" s="2">
        <f t="shared" si="7"/>
        <v>121799.8715</v>
      </c>
      <c r="Q12" s="2">
        <f t="shared" si="7"/>
        <v>180641.8214</v>
      </c>
      <c r="R12" s="2">
        <f t="shared" si="7"/>
        <v>262432.1317</v>
      </c>
      <c r="S12" s="2">
        <f t="shared" si="7"/>
        <v>376120.6631</v>
      </c>
      <c r="T12" s="2">
        <f t="shared" si="7"/>
        <v>534147.7217</v>
      </c>
      <c r="U12" s="2">
        <f t="shared" si="7"/>
        <v>753805.3332</v>
      </c>
      <c r="V12" s="2">
        <f t="shared" si="7"/>
        <v>1059129.413</v>
      </c>
      <c r="W12" s="2"/>
      <c r="X12" s="2"/>
      <c r="Y12" s="2"/>
      <c r="Z12" s="2"/>
      <c r="AA12" s="2"/>
      <c r="AB12" s="2"/>
      <c r="AC12" s="2"/>
      <c r="AD12" s="2"/>
    </row>
    <row r="13">
      <c r="A13" s="37"/>
      <c r="B13" s="37"/>
      <c r="C13" s="37"/>
      <c r="D13" s="37"/>
      <c r="E13" s="37"/>
      <c r="F13" s="37"/>
      <c r="G13" s="37"/>
      <c r="H13" s="47"/>
      <c r="I13" s="4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ht="32.25" customHeight="1">
      <c r="A14" s="50"/>
      <c r="B14" s="51"/>
      <c r="C14" s="51"/>
      <c r="D14" s="51"/>
      <c r="E14" s="52" t="s">
        <v>30</v>
      </c>
      <c r="F14" s="52"/>
      <c r="G14" s="50"/>
      <c r="H14" s="52"/>
      <c r="I14" s="52" t="s">
        <v>31</v>
      </c>
      <c r="J14" s="51"/>
      <c r="K14" s="15">
        <f t="shared" ref="K14:V14" si="8">K12-K10</f>
        <v>-475</v>
      </c>
      <c r="L14" s="15">
        <f t="shared" si="8"/>
        <v>10865</v>
      </c>
      <c r="M14" s="15">
        <f t="shared" si="8"/>
        <v>26627.6</v>
      </c>
      <c r="N14" s="15">
        <f t="shared" si="8"/>
        <v>48537.614</v>
      </c>
      <c r="O14" s="15">
        <f t="shared" si="8"/>
        <v>78992.53346</v>
      </c>
      <c r="P14" s="15">
        <f t="shared" si="8"/>
        <v>121324.8715</v>
      </c>
      <c r="Q14" s="15">
        <f t="shared" si="8"/>
        <v>180166.8214</v>
      </c>
      <c r="R14" s="15">
        <f t="shared" si="8"/>
        <v>261957.1317</v>
      </c>
      <c r="S14" s="15">
        <f t="shared" si="8"/>
        <v>375645.6631</v>
      </c>
      <c r="T14" s="15">
        <f t="shared" si="8"/>
        <v>533672.7217</v>
      </c>
      <c r="U14" s="15">
        <f t="shared" si="8"/>
        <v>753330.3332</v>
      </c>
      <c r="V14" s="15">
        <f t="shared" si="8"/>
        <v>1058654.413</v>
      </c>
      <c r="W14" s="50"/>
      <c r="X14" s="50"/>
      <c r="Y14" s="50"/>
      <c r="Z14" s="50"/>
      <c r="AA14" s="50"/>
      <c r="AB14" s="50"/>
      <c r="AC14" s="50"/>
      <c r="AD14" s="50"/>
    </row>
    <row r="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13"/>
    <col customWidth="1" min="2" max="2" width="1.88"/>
    <col customWidth="1" min="3" max="3" width="19.13"/>
    <col customWidth="1" min="4" max="4" width="13.0"/>
    <col customWidth="1" min="5" max="5" width="18.0"/>
    <col customWidth="1" min="6" max="6" width="1.88"/>
    <col customWidth="1" min="7" max="8" width="2.0"/>
    <col customWidth="1" min="9" max="9" width="56.13"/>
    <col customWidth="1" min="10" max="10" width="1.88"/>
    <col customWidth="1" min="11" max="22" width="13.25"/>
    <col customWidth="1" min="23" max="23" width="1.88"/>
    <col customWidth="1" min="24" max="24" width="5.38"/>
  </cols>
  <sheetData>
    <row r="1" ht="7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ht="80.25" customHeight="1">
      <c r="A2" s="38"/>
      <c r="B2" s="38"/>
      <c r="C2" s="38"/>
      <c r="D2" s="38"/>
      <c r="E2" s="38"/>
      <c r="F2" s="38"/>
      <c r="G2" s="38"/>
      <c r="H2" s="39"/>
      <c r="I2" s="39" t="s">
        <v>32</v>
      </c>
      <c r="J2" s="38"/>
      <c r="K2" s="6">
        <v>45536.0</v>
      </c>
      <c r="L2" s="6">
        <v>45566.0</v>
      </c>
      <c r="M2" s="6">
        <v>45597.0</v>
      </c>
      <c r="N2" s="6">
        <v>45627.0</v>
      </c>
      <c r="O2" s="6">
        <v>45658.0</v>
      </c>
      <c r="P2" s="6">
        <v>45689.0</v>
      </c>
      <c r="Q2" s="6">
        <v>45717.0</v>
      </c>
      <c r="R2" s="6">
        <v>45748.0</v>
      </c>
      <c r="S2" s="6">
        <v>45778.0</v>
      </c>
      <c r="T2" s="6">
        <v>45809.0</v>
      </c>
      <c r="U2" s="8">
        <v>45839.0</v>
      </c>
      <c r="V2" s="6">
        <v>45870.0</v>
      </c>
      <c r="W2" s="38"/>
      <c r="X2" s="38"/>
      <c r="Y2" s="38"/>
      <c r="Z2" s="38"/>
      <c r="AA2" s="38"/>
      <c r="AB2" s="38"/>
      <c r="AC2" s="38"/>
      <c r="AD2" s="38"/>
    </row>
    <row r="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ht="31.5" customHeight="1">
      <c r="A4" s="37"/>
      <c r="B4" s="40"/>
      <c r="C4" s="40" t="s">
        <v>18</v>
      </c>
      <c r="D4" s="40"/>
      <c r="E4" s="40"/>
      <c r="F4" s="40"/>
      <c r="G4" s="37"/>
      <c r="H4" s="40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37"/>
      <c r="X4" s="37"/>
      <c r="Y4" s="37"/>
      <c r="Z4" s="37"/>
      <c r="AA4" s="37"/>
      <c r="AB4" s="37"/>
      <c r="AC4" s="37"/>
      <c r="AD4" s="37"/>
    </row>
    <row r="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>
      <c r="A6" s="42"/>
      <c r="B6" s="53"/>
      <c r="C6" s="53"/>
      <c r="D6" s="53"/>
      <c r="E6" s="53"/>
      <c r="F6" s="53"/>
      <c r="G6" s="42"/>
      <c r="H6" s="54"/>
      <c r="I6" s="54" t="s">
        <v>19</v>
      </c>
      <c r="J6" s="53"/>
      <c r="K6" s="54">
        <v>0.0</v>
      </c>
      <c r="L6" s="53">
        <f t="shared" ref="L6:V6" si="1">K6+K7+K8+K9</f>
        <v>6.21</v>
      </c>
      <c r="M6" s="53">
        <f t="shared" si="1"/>
        <v>13.8483</v>
      </c>
      <c r="N6" s="53">
        <f t="shared" si="1"/>
        <v>23.243409</v>
      </c>
      <c r="O6" s="53">
        <f t="shared" si="1"/>
        <v>34.79939307</v>
      </c>
      <c r="P6" s="53">
        <f t="shared" si="1"/>
        <v>49.01325348</v>
      </c>
      <c r="Q6" s="53">
        <f t="shared" si="1"/>
        <v>66.49630178</v>
      </c>
      <c r="R6" s="53">
        <f t="shared" si="1"/>
        <v>88.00045118</v>
      </c>
      <c r="S6" s="53">
        <f t="shared" si="1"/>
        <v>114.450555</v>
      </c>
      <c r="T6" s="53">
        <f t="shared" si="1"/>
        <v>146.9841826</v>
      </c>
      <c r="U6" s="53">
        <f t="shared" si="1"/>
        <v>187.0005446</v>
      </c>
      <c r="V6" s="53">
        <f t="shared" si="1"/>
        <v>236.2206698</v>
      </c>
      <c r="W6" s="42"/>
      <c r="X6" s="44">
        <f>V6*100/D7</f>
        <v>29.52758373</v>
      </c>
      <c r="Y6" s="45" t="s">
        <v>20</v>
      </c>
      <c r="Z6" s="42"/>
      <c r="AA6" s="42"/>
      <c r="AB6" s="42"/>
      <c r="AC6" s="42"/>
      <c r="AD6" s="42"/>
    </row>
    <row r="7">
      <c r="A7" s="42"/>
      <c r="B7" s="43"/>
      <c r="C7" s="43" t="s">
        <v>21</v>
      </c>
      <c r="D7" s="43">
        <v>800.0</v>
      </c>
      <c r="E7" s="46">
        <v>0.23</v>
      </c>
      <c r="F7" s="46"/>
      <c r="G7" s="42"/>
      <c r="H7" s="43"/>
      <c r="I7" s="43" t="s">
        <v>22</v>
      </c>
      <c r="J7" s="42"/>
      <c r="K7" s="43">
        <v>3.0</v>
      </c>
      <c r="L7" s="42">
        <f t="shared" ref="L7:U7" si="2">K7+$E$7*K7</f>
        <v>3.69</v>
      </c>
      <c r="M7" s="42">
        <f t="shared" si="2"/>
        <v>4.5387</v>
      </c>
      <c r="N7" s="42">
        <f t="shared" si="2"/>
        <v>5.582601</v>
      </c>
      <c r="O7" s="42">
        <f t="shared" si="2"/>
        <v>6.86659923</v>
      </c>
      <c r="P7" s="42">
        <f t="shared" si="2"/>
        <v>8.445917053</v>
      </c>
      <c r="Q7" s="42">
        <f t="shared" si="2"/>
        <v>10.38847798</v>
      </c>
      <c r="R7" s="42">
        <f t="shared" si="2"/>
        <v>12.77782791</v>
      </c>
      <c r="S7" s="42">
        <f t="shared" si="2"/>
        <v>15.71672833</v>
      </c>
      <c r="T7" s="42">
        <f t="shared" si="2"/>
        <v>19.33157584</v>
      </c>
      <c r="U7" s="42">
        <f t="shared" si="2"/>
        <v>23.77783829</v>
      </c>
      <c r="V7" s="42"/>
      <c r="W7" s="42"/>
      <c r="X7" s="42"/>
      <c r="Y7" s="42"/>
      <c r="Z7" s="42"/>
      <c r="AA7" s="42"/>
      <c r="AB7" s="42"/>
      <c r="AC7" s="42"/>
      <c r="AD7" s="42"/>
    </row>
    <row r="8">
      <c r="A8" s="37"/>
      <c r="B8" s="55"/>
      <c r="C8" s="55"/>
      <c r="D8" s="55"/>
      <c r="E8" s="56">
        <v>0.32</v>
      </c>
      <c r="F8" s="56"/>
      <c r="G8" s="37"/>
      <c r="H8" s="56"/>
      <c r="I8" s="56" t="s">
        <v>23</v>
      </c>
      <c r="J8" s="55"/>
      <c r="K8" s="57">
        <f t="shared" ref="K8:U8" si="3">K7*$E$8</f>
        <v>0.96</v>
      </c>
      <c r="L8" s="57">
        <f t="shared" si="3"/>
        <v>1.1808</v>
      </c>
      <c r="M8" s="57">
        <f t="shared" si="3"/>
        <v>1.452384</v>
      </c>
      <c r="N8" s="57">
        <f t="shared" si="3"/>
        <v>1.78643232</v>
      </c>
      <c r="O8" s="57">
        <f t="shared" si="3"/>
        <v>2.197311754</v>
      </c>
      <c r="P8" s="57">
        <f t="shared" si="3"/>
        <v>2.702693457</v>
      </c>
      <c r="Q8" s="57">
        <f t="shared" si="3"/>
        <v>3.324312952</v>
      </c>
      <c r="R8" s="57">
        <f t="shared" si="3"/>
        <v>4.088904931</v>
      </c>
      <c r="S8" s="57">
        <f t="shared" si="3"/>
        <v>5.029353065</v>
      </c>
      <c r="T8" s="57">
        <f t="shared" si="3"/>
        <v>6.18610427</v>
      </c>
      <c r="U8" s="57">
        <f t="shared" si="3"/>
        <v>7.608908252</v>
      </c>
      <c r="V8" s="55"/>
      <c r="W8" s="37"/>
      <c r="X8" s="37"/>
      <c r="Y8" s="37"/>
      <c r="Z8" s="37"/>
      <c r="AA8" s="37"/>
      <c r="AB8" s="37"/>
      <c r="AC8" s="37"/>
      <c r="AD8" s="37"/>
    </row>
    <row r="9">
      <c r="A9" s="37"/>
      <c r="B9" s="37"/>
      <c r="C9" s="37"/>
      <c r="D9" s="37"/>
      <c r="E9" s="47">
        <v>0.75</v>
      </c>
      <c r="F9" s="47"/>
      <c r="G9" s="37"/>
      <c r="H9" s="47"/>
      <c r="I9" s="47" t="s">
        <v>24</v>
      </c>
      <c r="J9" s="37"/>
      <c r="K9" s="48">
        <f t="shared" ref="K9:U9" si="4">K7*$E$9</f>
        <v>2.25</v>
      </c>
      <c r="L9" s="48">
        <f t="shared" si="4"/>
        <v>2.7675</v>
      </c>
      <c r="M9" s="48">
        <f t="shared" si="4"/>
        <v>3.404025</v>
      </c>
      <c r="N9" s="48">
        <f t="shared" si="4"/>
        <v>4.18695075</v>
      </c>
      <c r="O9" s="48">
        <f t="shared" si="4"/>
        <v>5.149949423</v>
      </c>
      <c r="P9" s="48">
        <f t="shared" si="4"/>
        <v>6.33443779</v>
      </c>
      <c r="Q9" s="48">
        <f t="shared" si="4"/>
        <v>7.791358481</v>
      </c>
      <c r="R9" s="48">
        <f t="shared" si="4"/>
        <v>9.583370932</v>
      </c>
      <c r="S9" s="48">
        <f t="shared" si="4"/>
        <v>11.78754625</v>
      </c>
      <c r="T9" s="48">
        <f t="shared" si="4"/>
        <v>14.49868188</v>
      </c>
      <c r="U9" s="48">
        <f t="shared" si="4"/>
        <v>17.83337872</v>
      </c>
      <c r="V9" s="37"/>
      <c r="W9" s="37"/>
      <c r="X9" s="37"/>
      <c r="Y9" s="37"/>
      <c r="Z9" s="37"/>
      <c r="AA9" s="37"/>
      <c r="AB9" s="37"/>
      <c r="AC9" s="37"/>
      <c r="AD9" s="37"/>
    </row>
    <row r="10">
      <c r="A10" s="2"/>
      <c r="B10" s="58"/>
      <c r="C10" s="58" t="s">
        <v>25</v>
      </c>
      <c r="D10" s="59"/>
      <c r="E10" s="58">
        <v>5700.0</v>
      </c>
      <c r="F10" s="59"/>
      <c r="G10" s="2"/>
      <c r="H10" s="58"/>
      <c r="I10" s="58" t="s">
        <v>26</v>
      </c>
      <c r="J10" s="59"/>
      <c r="K10" s="59">
        <f t="shared" ref="K10:V10" si="5">$E$10/12*(-1)</f>
        <v>-475</v>
      </c>
      <c r="L10" s="59">
        <f t="shared" si="5"/>
        <v>-475</v>
      </c>
      <c r="M10" s="59">
        <f t="shared" si="5"/>
        <v>-475</v>
      </c>
      <c r="N10" s="59">
        <f t="shared" si="5"/>
        <v>-475</v>
      </c>
      <c r="O10" s="59">
        <f t="shared" si="5"/>
        <v>-475</v>
      </c>
      <c r="P10" s="59">
        <f t="shared" si="5"/>
        <v>-475</v>
      </c>
      <c r="Q10" s="59">
        <f t="shared" si="5"/>
        <v>-475</v>
      </c>
      <c r="R10" s="59">
        <f t="shared" si="5"/>
        <v>-475</v>
      </c>
      <c r="S10" s="59">
        <f t="shared" si="5"/>
        <v>-475</v>
      </c>
      <c r="T10" s="59">
        <f t="shared" si="5"/>
        <v>-475</v>
      </c>
      <c r="U10" s="59">
        <f t="shared" si="5"/>
        <v>-475</v>
      </c>
      <c r="V10" s="59">
        <f t="shared" si="5"/>
        <v>-475</v>
      </c>
      <c r="W10" s="2"/>
      <c r="X10" s="2"/>
      <c r="Y10" s="2"/>
      <c r="Z10" s="2"/>
      <c r="AA10" s="2"/>
      <c r="AB10" s="2"/>
      <c r="AC10" s="2"/>
      <c r="AD10" s="2"/>
    </row>
    <row r="11">
      <c r="A11" s="49"/>
      <c r="B11" s="49"/>
      <c r="C11" s="49"/>
      <c r="D11" s="49"/>
      <c r="E11" s="49"/>
      <c r="F11" s="49"/>
      <c r="G11" s="49"/>
      <c r="H11" s="46"/>
      <c r="I11" s="46" t="s">
        <v>27</v>
      </c>
      <c r="J11" s="49"/>
      <c r="K11" s="46">
        <v>0.0</v>
      </c>
      <c r="L11" s="49">
        <f t="shared" ref="L11:V11" si="6">L10/L6</f>
        <v>-76.48953301</v>
      </c>
      <c r="M11" s="49">
        <f t="shared" si="6"/>
        <v>-34.30023902</v>
      </c>
      <c r="N11" s="49">
        <f t="shared" si="6"/>
        <v>-20.43590078</v>
      </c>
      <c r="O11" s="49">
        <f t="shared" si="6"/>
        <v>-13.64966334</v>
      </c>
      <c r="P11" s="49">
        <f t="shared" si="6"/>
        <v>-9.691256269</v>
      </c>
      <c r="Q11" s="49">
        <f t="shared" si="6"/>
        <v>-7.143254396</v>
      </c>
      <c r="R11" s="49">
        <f t="shared" si="6"/>
        <v>-5.397699598</v>
      </c>
      <c r="S11" s="49">
        <f t="shared" si="6"/>
        <v>-4.150263843</v>
      </c>
      <c r="T11" s="49">
        <f t="shared" si="6"/>
        <v>-3.231640246</v>
      </c>
      <c r="U11" s="49">
        <f t="shared" si="6"/>
        <v>-2.540099554</v>
      </c>
      <c r="V11" s="49">
        <f t="shared" si="6"/>
        <v>-2.010831653</v>
      </c>
      <c r="W11" s="49"/>
      <c r="X11" s="49"/>
      <c r="Y11" s="49"/>
      <c r="Z11" s="49"/>
      <c r="AA11" s="49"/>
      <c r="AB11" s="49"/>
      <c r="AC11" s="49"/>
      <c r="AD11" s="49"/>
    </row>
    <row r="12">
      <c r="A12" s="2"/>
      <c r="B12" s="58"/>
      <c r="C12" s="58" t="s">
        <v>33</v>
      </c>
      <c r="D12" s="59"/>
      <c r="E12" s="58">
        <v>0.25</v>
      </c>
      <c r="F12" s="58"/>
      <c r="G12" s="2"/>
      <c r="H12" s="58"/>
      <c r="I12" s="58" t="s">
        <v>29</v>
      </c>
      <c r="J12" s="59"/>
      <c r="K12" s="59">
        <f t="shared" ref="K12:V12" si="7">$E$12*K6</f>
        <v>0</v>
      </c>
      <c r="L12" s="59">
        <f t="shared" si="7"/>
        <v>1.5525</v>
      </c>
      <c r="M12" s="59">
        <f t="shared" si="7"/>
        <v>3.462075</v>
      </c>
      <c r="N12" s="59">
        <f t="shared" si="7"/>
        <v>5.81085225</v>
      </c>
      <c r="O12" s="59">
        <f t="shared" si="7"/>
        <v>8.699848268</v>
      </c>
      <c r="P12" s="59">
        <f t="shared" si="7"/>
        <v>12.25331337</v>
      </c>
      <c r="Q12" s="59">
        <f t="shared" si="7"/>
        <v>16.62407544</v>
      </c>
      <c r="R12" s="59">
        <f t="shared" si="7"/>
        <v>22.0001128</v>
      </c>
      <c r="S12" s="59">
        <f t="shared" si="7"/>
        <v>28.61263874</v>
      </c>
      <c r="T12" s="59">
        <f t="shared" si="7"/>
        <v>36.74604565</v>
      </c>
      <c r="U12" s="59">
        <f t="shared" si="7"/>
        <v>46.75013615</v>
      </c>
      <c r="V12" s="59">
        <f t="shared" si="7"/>
        <v>59.05516746</v>
      </c>
      <c r="W12" s="2"/>
      <c r="X12" s="2"/>
      <c r="Y12" s="2"/>
      <c r="Z12" s="2"/>
      <c r="AA12" s="2"/>
      <c r="AB12" s="2"/>
      <c r="AC12" s="2"/>
      <c r="AD12" s="2"/>
    </row>
    <row r="13">
      <c r="A13" s="60"/>
      <c r="B13" s="61"/>
      <c r="C13" s="61" t="s">
        <v>34</v>
      </c>
      <c r="D13" s="60"/>
      <c r="E13" s="61">
        <v>1.2E7</v>
      </c>
      <c r="F13" s="61"/>
      <c r="G13" s="60"/>
      <c r="H13" s="61"/>
      <c r="I13" s="61" t="s">
        <v>35</v>
      </c>
      <c r="J13" s="60"/>
      <c r="K13" s="60">
        <f t="shared" ref="K13:V13" si="8">$E$13/$D$7*K6</f>
        <v>0</v>
      </c>
      <c r="L13" s="60">
        <f t="shared" si="8"/>
        <v>93150</v>
      </c>
      <c r="M13" s="60">
        <f t="shared" si="8"/>
        <v>207724.5</v>
      </c>
      <c r="N13" s="60">
        <f t="shared" si="8"/>
        <v>348651.135</v>
      </c>
      <c r="O13" s="60">
        <f t="shared" si="8"/>
        <v>521990.8961</v>
      </c>
      <c r="P13" s="60">
        <f t="shared" si="8"/>
        <v>735198.8021</v>
      </c>
      <c r="Q13" s="60">
        <f t="shared" si="8"/>
        <v>997444.5266</v>
      </c>
      <c r="R13" s="60">
        <f t="shared" si="8"/>
        <v>1320006.768</v>
      </c>
      <c r="S13" s="60">
        <f t="shared" si="8"/>
        <v>1716758.324</v>
      </c>
      <c r="T13" s="60">
        <f t="shared" si="8"/>
        <v>2204762.739</v>
      </c>
      <c r="U13" s="60">
        <f t="shared" si="8"/>
        <v>2805008.169</v>
      </c>
      <c r="V13" s="60">
        <f t="shared" si="8"/>
        <v>3543310.048</v>
      </c>
      <c r="W13" s="60"/>
      <c r="X13" s="60"/>
      <c r="Y13" s="60"/>
      <c r="Z13" s="60"/>
      <c r="AA13" s="60"/>
      <c r="AB13" s="60"/>
      <c r="AC13" s="60"/>
      <c r="AD13" s="60"/>
    </row>
    <row r="14">
      <c r="A14" s="37"/>
      <c r="B14" s="56"/>
      <c r="C14" s="56" t="s">
        <v>36</v>
      </c>
      <c r="D14" s="55"/>
      <c r="E14" s="56">
        <v>10.0</v>
      </c>
      <c r="F14" s="56"/>
      <c r="G14" s="37"/>
      <c r="H14" s="56"/>
      <c r="I14" s="56" t="s">
        <v>37</v>
      </c>
      <c r="J14" s="55"/>
      <c r="K14" s="53">
        <f t="shared" ref="K14:V14" si="9">K6*$E$14</f>
        <v>0</v>
      </c>
      <c r="L14" s="53">
        <f t="shared" si="9"/>
        <v>62.1</v>
      </c>
      <c r="M14" s="53">
        <f t="shared" si="9"/>
        <v>138.483</v>
      </c>
      <c r="N14" s="53">
        <f t="shared" si="9"/>
        <v>232.43409</v>
      </c>
      <c r="O14" s="53">
        <f t="shared" si="9"/>
        <v>347.9939307</v>
      </c>
      <c r="P14" s="53">
        <f t="shared" si="9"/>
        <v>490.1325348</v>
      </c>
      <c r="Q14" s="53">
        <f t="shared" si="9"/>
        <v>664.9630178</v>
      </c>
      <c r="R14" s="53">
        <f t="shared" si="9"/>
        <v>880.0045118</v>
      </c>
      <c r="S14" s="53">
        <f t="shared" si="9"/>
        <v>1144.50555</v>
      </c>
      <c r="T14" s="53">
        <f t="shared" si="9"/>
        <v>1469.841826</v>
      </c>
      <c r="U14" s="53">
        <f t="shared" si="9"/>
        <v>1870.005446</v>
      </c>
      <c r="V14" s="53">
        <f t="shared" si="9"/>
        <v>2362.206698</v>
      </c>
      <c r="W14" s="37"/>
      <c r="X14" s="37"/>
      <c r="Y14" s="37"/>
      <c r="Z14" s="37"/>
      <c r="AA14" s="37"/>
      <c r="AB14" s="37"/>
      <c r="AC14" s="37"/>
      <c r="AD14" s="37"/>
    </row>
    <row r="15">
      <c r="A15" s="37"/>
      <c r="B15" s="47"/>
      <c r="C15" s="47" t="s">
        <v>38</v>
      </c>
      <c r="D15" s="37"/>
      <c r="E15" s="47">
        <v>50.0</v>
      </c>
      <c r="F15" s="47"/>
      <c r="G15" s="37"/>
      <c r="H15" s="47"/>
      <c r="I15" s="47" t="s">
        <v>39</v>
      </c>
      <c r="J15" s="37"/>
      <c r="K15" s="49">
        <f t="shared" ref="K15:V15" si="10">$E$15*K14</f>
        <v>0</v>
      </c>
      <c r="L15" s="49">
        <f t="shared" si="10"/>
        <v>3105</v>
      </c>
      <c r="M15" s="49">
        <f t="shared" si="10"/>
        <v>6924.15</v>
      </c>
      <c r="N15" s="49">
        <f t="shared" si="10"/>
        <v>11621.7045</v>
      </c>
      <c r="O15" s="49">
        <f t="shared" si="10"/>
        <v>17399.69654</v>
      </c>
      <c r="P15" s="49">
        <f t="shared" si="10"/>
        <v>24506.62674</v>
      </c>
      <c r="Q15" s="49">
        <f t="shared" si="10"/>
        <v>33248.15089</v>
      </c>
      <c r="R15" s="49">
        <f t="shared" si="10"/>
        <v>44000.22559</v>
      </c>
      <c r="S15" s="49">
        <f t="shared" si="10"/>
        <v>57225.27748</v>
      </c>
      <c r="T15" s="49">
        <f t="shared" si="10"/>
        <v>73492.0913</v>
      </c>
      <c r="U15" s="49">
        <f t="shared" si="10"/>
        <v>93500.2723</v>
      </c>
      <c r="V15" s="49">
        <f t="shared" si="10"/>
        <v>118110.3349</v>
      </c>
      <c r="W15" s="37"/>
      <c r="X15" s="37"/>
      <c r="Y15" s="37"/>
      <c r="Z15" s="37"/>
      <c r="AA15" s="37"/>
      <c r="AB15" s="37"/>
      <c r="AC15" s="37"/>
      <c r="AD15" s="37"/>
    </row>
    <row r="16">
      <c r="A16" s="37"/>
      <c r="B16" s="56"/>
      <c r="C16" s="56" t="s">
        <v>40</v>
      </c>
      <c r="D16" s="55"/>
      <c r="E16" s="56">
        <v>30.0</v>
      </c>
      <c r="F16" s="56"/>
      <c r="G16" s="37"/>
      <c r="H16" s="56"/>
      <c r="I16" s="56" t="s">
        <v>41</v>
      </c>
      <c r="J16" s="55"/>
      <c r="K16" s="62">
        <f t="shared" ref="K16:V16" si="11">$E$16*K14</f>
        <v>0</v>
      </c>
      <c r="L16" s="62">
        <f t="shared" si="11"/>
        <v>1863</v>
      </c>
      <c r="M16" s="62">
        <f t="shared" si="11"/>
        <v>4154.49</v>
      </c>
      <c r="N16" s="62">
        <f t="shared" si="11"/>
        <v>6973.0227</v>
      </c>
      <c r="O16" s="62">
        <f t="shared" si="11"/>
        <v>10439.81792</v>
      </c>
      <c r="P16" s="62">
        <f t="shared" si="11"/>
        <v>14703.97604</v>
      </c>
      <c r="Q16" s="62">
        <f t="shared" si="11"/>
        <v>19948.89053</v>
      </c>
      <c r="R16" s="62">
        <f t="shared" si="11"/>
        <v>26400.13536</v>
      </c>
      <c r="S16" s="62">
        <f t="shared" si="11"/>
        <v>34335.16649</v>
      </c>
      <c r="T16" s="62">
        <f t="shared" si="11"/>
        <v>44095.25478</v>
      </c>
      <c r="U16" s="62">
        <f t="shared" si="11"/>
        <v>56100.16338</v>
      </c>
      <c r="V16" s="62">
        <f t="shared" si="11"/>
        <v>70866.20095</v>
      </c>
      <c r="W16" s="37"/>
      <c r="X16" s="37"/>
      <c r="Y16" s="37"/>
      <c r="Z16" s="37"/>
      <c r="AA16" s="37"/>
      <c r="AB16" s="37"/>
      <c r="AC16" s="37"/>
      <c r="AD16" s="37"/>
    </row>
    <row r="17">
      <c r="A17" s="37"/>
      <c r="B17" s="47"/>
      <c r="C17" s="47" t="s">
        <v>42</v>
      </c>
      <c r="D17" s="37"/>
      <c r="E17" s="47">
        <v>0.13</v>
      </c>
      <c r="F17" s="47"/>
      <c r="G17" s="37"/>
      <c r="H17" s="47"/>
      <c r="I17" s="47" t="s">
        <v>43</v>
      </c>
      <c r="J17" s="37"/>
      <c r="K17" s="49">
        <f t="shared" ref="K17:V17" si="12">K16+K16*$E$17</f>
        <v>0</v>
      </c>
      <c r="L17" s="49">
        <f t="shared" si="12"/>
        <v>2105.19</v>
      </c>
      <c r="M17" s="49">
        <f t="shared" si="12"/>
        <v>4694.5737</v>
      </c>
      <c r="N17" s="49">
        <f t="shared" si="12"/>
        <v>7879.515651</v>
      </c>
      <c r="O17" s="49">
        <f t="shared" si="12"/>
        <v>11796.99425</v>
      </c>
      <c r="P17" s="49">
        <f t="shared" si="12"/>
        <v>16615.49293</v>
      </c>
      <c r="Q17" s="49">
        <f t="shared" si="12"/>
        <v>22542.2463</v>
      </c>
      <c r="R17" s="49">
        <f t="shared" si="12"/>
        <v>29832.15295</v>
      </c>
      <c r="S17" s="49">
        <f t="shared" si="12"/>
        <v>38798.73813</v>
      </c>
      <c r="T17" s="49">
        <f t="shared" si="12"/>
        <v>49827.6379</v>
      </c>
      <c r="U17" s="49">
        <f t="shared" si="12"/>
        <v>63393.18462</v>
      </c>
      <c r="V17" s="49">
        <f t="shared" si="12"/>
        <v>80078.80708</v>
      </c>
      <c r="W17" s="37"/>
      <c r="X17" s="37"/>
      <c r="Y17" s="37"/>
      <c r="Z17" s="37"/>
      <c r="AA17" s="37"/>
      <c r="AB17" s="37"/>
      <c r="AC17" s="37"/>
      <c r="AD17" s="37"/>
    </row>
    <row r="18">
      <c r="A18" s="37"/>
      <c r="B18" s="55"/>
      <c r="C18" s="56" t="s">
        <v>44</v>
      </c>
      <c r="D18" s="55"/>
      <c r="E18" s="56">
        <v>0.25</v>
      </c>
      <c r="F18" s="55"/>
      <c r="G18" s="37"/>
      <c r="H18" s="56"/>
      <c r="I18" s="56" t="s">
        <v>45</v>
      </c>
      <c r="J18" s="55"/>
      <c r="K18" s="62">
        <f t="shared" ref="K18:V18" si="13">K6*$E$18</f>
        <v>0</v>
      </c>
      <c r="L18" s="62">
        <f t="shared" si="13"/>
        <v>1.5525</v>
      </c>
      <c r="M18" s="62">
        <f t="shared" si="13"/>
        <v>3.462075</v>
      </c>
      <c r="N18" s="62">
        <f t="shared" si="13"/>
        <v>5.81085225</v>
      </c>
      <c r="O18" s="62">
        <f t="shared" si="13"/>
        <v>8.699848268</v>
      </c>
      <c r="P18" s="62">
        <f t="shared" si="13"/>
        <v>12.25331337</v>
      </c>
      <c r="Q18" s="62">
        <f t="shared" si="13"/>
        <v>16.62407544</v>
      </c>
      <c r="R18" s="62">
        <f t="shared" si="13"/>
        <v>22.0001128</v>
      </c>
      <c r="S18" s="62">
        <f t="shared" si="13"/>
        <v>28.61263874</v>
      </c>
      <c r="T18" s="62">
        <f t="shared" si="13"/>
        <v>36.74604565</v>
      </c>
      <c r="U18" s="62">
        <f t="shared" si="13"/>
        <v>46.75013615</v>
      </c>
      <c r="V18" s="62">
        <f t="shared" si="13"/>
        <v>59.05516746</v>
      </c>
      <c r="W18" s="37"/>
      <c r="X18" s="37"/>
      <c r="Y18" s="37"/>
      <c r="Z18" s="37"/>
      <c r="AA18" s="37"/>
      <c r="AB18" s="37"/>
      <c r="AC18" s="37"/>
      <c r="AD18" s="37"/>
    </row>
    <row r="19">
      <c r="A19" s="37"/>
      <c r="B19" s="37"/>
      <c r="C19" s="47" t="s">
        <v>46</v>
      </c>
      <c r="D19" s="37"/>
      <c r="E19" s="47">
        <v>2800.0</v>
      </c>
      <c r="F19" s="37"/>
      <c r="G19" s="37"/>
      <c r="H19" s="47"/>
      <c r="I19" s="47" t="s">
        <v>47</v>
      </c>
      <c r="J19" s="37"/>
      <c r="K19" s="42">
        <f t="shared" ref="K19:V19" si="14">K18*$E$19</f>
        <v>0</v>
      </c>
      <c r="L19" s="42">
        <f t="shared" si="14"/>
        <v>4347</v>
      </c>
      <c r="M19" s="42">
        <f t="shared" si="14"/>
        <v>9693.81</v>
      </c>
      <c r="N19" s="42">
        <f t="shared" si="14"/>
        <v>16270.3863</v>
      </c>
      <c r="O19" s="42">
        <f t="shared" si="14"/>
        <v>24359.57515</v>
      </c>
      <c r="P19" s="42">
        <f t="shared" si="14"/>
        <v>34309.27743</v>
      </c>
      <c r="Q19" s="42">
        <f t="shared" si="14"/>
        <v>46547.41124</v>
      </c>
      <c r="R19" s="42">
        <f t="shared" si="14"/>
        <v>61600.31583</v>
      </c>
      <c r="S19" s="42">
        <f t="shared" si="14"/>
        <v>80115.38847</v>
      </c>
      <c r="T19" s="42">
        <f t="shared" si="14"/>
        <v>102888.9278</v>
      </c>
      <c r="U19" s="42">
        <f t="shared" si="14"/>
        <v>130900.3812</v>
      </c>
      <c r="V19" s="42">
        <f t="shared" si="14"/>
        <v>165354.4689</v>
      </c>
      <c r="W19" s="37"/>
      <c r="X19" s="37"/>
      <c r="Y19" s="37"/>
      <c r="Z19" s="37"/>
      <c r="AA19" s="37"/>
      <c r="AB19" s="37"/>
      <c r="AC19" s="37"/>
      <c r="AD19" s="37"/>
    </row>
    <row r="20">
      <c r="A20" s="37"/>
      <c r="B20" s="37"/>
      <c r="C20" s="37"/>
      <c r="D20" s="37"/>
      <c r="E20" s="37"/>
      <c r="F20" s="37"/>
      <c r="G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ht="32.25" customHeight="1">
      <c r="A22" s="50"/>
      <c r="B22" s="51"/>
      <c r="C22" s="51"/>
      <c r="D22" s="51"/>
      <c r="E22" s="52" t="s">
        <v>30</v>
      </c>
      <c r="F22" s="51"/>
      <c r="G22" s="50"/>
      <c r="H22" s="52"/>
      <c r="I22" s="52" t="s">
        <v>48</v>
      </c>
      <c r="J22" s="51"/>
      <c r="K22" s="15">
        <f t="shared" ref="K22:V22" si="15">K10+K11+K12+K15+K17+K19</f>
        <v>-475</v>
      </c>
      <c r="L22" s="15">
        <f t="shared" si="15"/>
        <v>9007.252967</v>
      </c>
      <c r="M22" s="15">
        <f t="shared" si="15"/>
        <v>20806.69554</v>
      </c>
      <c r="N22" s="15">
        <f t="shared" si="15"/>
        <v>35281.9814</v>
      </c>
      <c r="O22" s="15">
        <f t="shared" si="15"/>
        <v>53076.31612</v>
      </c>
      <c r="P22" s="15">
        <f t="shared" si="15"/>
        <v>74958.95916</v>
      </c>
      <c r="Q22" s="15">
        <f t="shared" si="15"/>
        <v>101872.2893</v>
      </c>
      <c r="R22" s="15">
        <f t="shared" si="15"/>
        <v>134974.2968</v>
      </c>
      <c r="S22" s="15">
        <f t="shared" si="15"/>
        <v>175688.8665</v>
      </c>
      <c r="T22" s="15">
        <f t="shared" si="15"/>
        <v>225767.1714</v>
      </c>
      <c r="U22" s="15">
        <f t="shared" si="15"/>
        <v>287363.0482</v>
      </c>
      <c r="V22" s="15">
        <f t="shared" si="15"/>
        <v>363125.6552</v>
      </c>
      <c r="W22" s="50"/>
      <c r="X22" s="50"/>
      <c r="Y22" s="50"/>
      <c r="Z22" s="50"/>
      <c r="AA22" s="50"/>
      <c r="AB22" s="50"/>
      <c r="AC22" s="50"/>
      <c r="AD22" s="50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2.13"/>
    <col customWidth="1" min="3" max="3" width="29.38"/>
    <col customWidth="1" min="5" max="5" width="9.25"/>
    <col customWidth="1" min="6" max="6" width="1.5"/>
    <col customWidth="1" min="7" max="7" width="1.88"/>
    <col customWidth="1" min="8" max="8" width="2.13"/>
    <col customWidth="1" min="9" max="9" width="62.5"/>
    <col customWidth="1" min="10" max="10" width="2.38"/>
    <col customWidth="1" min="11" max="11" width="2.13"/>
  </cols>
  <sheetData>
    <row r="1" ht="6.75" customHeight="1">
      <c r="A1" s="2"/>
      <c r="B1" s="2"/>
      <c r="C1" s="2"/>
      <c r="D1" s="2"/>
      <c r="E1" s="2"/>
      <c r="F1" s="2"/>
      <c r="G1" s="2"/>
      <c r="H1" s="63"/>
      <c r="I1" s="6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75.75" customHeight="1">
      <c r="A2" s="2"/>
      <c r="B2" s="2"/>
      <c r="C2" s="2"/>
      <c r="D2" s="2"/>
      <c r="E2" s="2"/>
      <c r="F2" s="2"/>
      <c r="G2" s="2"/>
      <c r="H2" s="63"/>
      <c r="I2" s="64" t="s">
        <v>49</v>
      </c>
      <c r="J2" s="2"/>
      <c r="K2" s="2"/>
      <c r="L2" s="6">
        <v>45536.0</v>
      </c>
      <c r="M2" s="6">
        <v>45566.0</v>
      </c>
      <c r="N2" s="6">
        <v>45597.0</v>
      </c>
      <c r="O2" s="6">
        <v>45627.0</v>
      </c>
      <c r="P2" s="6">
        <v>45658.0</v>
      </c>
      <c r="Q2" s="6">
        <v>45689.0</v>
      </c>
      <c r="R2" s="6">
        <v>45717.0</v>
      </c>
      <c r="S2" s="6">
        <v>45748.0</v>
      </c>
      <c r="T2" s="6">
        <v>45778.0</v>
      </c>
      <c r="U2" s="6">
        <v>45809.0</v>
      </c>
      <c r="V2" s="8">
        <v>45839.0</v>
      </c>
      <c r="W2" s="6">
        <v>45870.0</v>
      </c>
      <c r="X2" s="2"/>
      <c r="Y2" s="2"/>
    </row>
    <row r="3">
      <c r="A3" s="2"/>
      <c r="B3" s="2"/>
      <c r="C3" s="2"/>
      <c r="D3" s="2"/>
      <c r="E3" s="2"/>
      <c r="F3" s="2"/>
      <c r="G3" s="2"/>
      <c r="H3" s="6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6.0" customHeight="1">
      <c r="A4" s="2"/>
      <c r="B4" s="2"/>
      <c r="C4" s="2"/>
      <c r="D4" s="2"/>
      <c r="E4" s="2"/>
      <c r="F4" s="2"/>
      <c r="G4" s="2"/>
      <c r="H4" s="63"/>
      <c r="I4" s="6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36.0" customHeight="1">
      <c r="A5" s="2"/>
      <c r="B5" s="66"/>
      <c r="C5" s="66" t="s">
        <v>50</v>
      </c>
      <c r="D5" s="67"/>
      <c r="E5" s="66" t="s">
        <v>51</v>
      </c>
      <c r="F5" s="67"/>
      <c r="G5" s="2"/>
      <c r="H5" s="68"/>
      <c r="I5" s="69" t="s">
        <v>52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70"/>
      <c r="Y5" s="70"/>
    </row>
    <row r="6">
      <c r="A6" s="2"/>
      <c r="B6" s="1"/>
      <c r="C6" s="1" t="s">
        <v>53</v>
      </c>
      <c r="D6" s="1">
        <v>35000.0</v>
      </c>
      <c r="E6" s="31">
        <v>0.06</v>
      </c>
      <c r="F6" s="2"/>
      <c r="G6" s="2"/>
      <c r="H6" s="65"/>
      <c r="I6" s="65" t="s">
        <v>54</v>
      </c>
      <c r="J6" s="2"/>
      <c r="K6" s="2"/>
      <c r="L6" s="1">
        <f t="shared" ref="L6:W6" si="1">(($D$6/12*0.75)+($D$6/12*$E$6))+$D$6/12</f>
        <v>5279.166667</v>
      </c>
      <c r="M6" s="1">
        <f t="shared" si="1"/>
        <v>5279.166667</v>
      </c>
      <c r="N6" s="1">
        <f t="shared" si="1"/>
        <v>5279.166667</v>
      </c>
      <c r="O6" s="1">
        <f t="shared" si="1"/>
        <v>5279.166667</v>
      </c>
      <c r="P6" s="1">
        <f t="shared" si="1"/>
        <v>5279.166667</v>
      </c>
      <c r="Q6" s="1">
        <f t="shared" si="1"/>
        <v>5279.166667</v>
      </c>
      <c r="R6" s="1">
        <f t="shared" si="1"/>
        <v>5279.166667</v>
      </c>
      <c r="S6" s="1">
        <f t="shared" si="1"/>
        <v>5279.166667</v>
      </c>
      <c r="T6" s="1">
        <f t="shared" si="1"/>
        <v>5279.166667</v>
      </c>
      <c r="U6" s="1">
        <f t="shared" si="1"/>
        <v>5279.166667</v>
      </c>
      <c r="V6" s="1">
        <f t="shared" si="1"/>
        <v>5279.166667</v>
      </c>
      <c r="W6" s="1">
        <f t="shared" si="1"/>
        <v>5279.166667</v>
      </c>
      <c r="X6" s="2"/>
      <c r="Y6" s="2"/>
    </row>
    <row r="7">
      <c r="A7" s="2"/>
      <c r="B7" s="1"/>
      <c r="C7" s="1" t="s">
        <v>53</v>
      </c>
      <c r="D7" s="1">
        <v>27000.0</v>
      </c>
      <c r="E7" s="31">
        <v>0.15</v>
      </c>
      <c r="F7" s="2"/>
      <c r="G7" s="2"/>
      <c r="H7" s="65"/>
      <c r="I7" s="65" t="s">
        <v>55</v>
      </c>
      <c r="J7" s="2"/>
      <c r="K7" s="2"/>
      <c r="L7" s="2">
        <f t="shared" ref="L7:W7" si="2">(($D$7/12*0.75)+($D$7/12*$E$7))+$D$7/12</f>
        <v>4275</v>
      </c>
      <c r="M7" s="2">
        <f t="shared" si="2"/>
        <v>4275</v>
      </c>
      <c r="N7" s="2">
        <f t="shared" si="2"/>
        <v>4275</v>
      </c>
      <c r="O7" s="2">
        <f t="shared" si="2"/>
        <v>4275</v>
      </c>
      <c r="P7" s="2">
        <f t="shared" si="2"/>
        <v>4275</v>
      </c>
      <c r="Q7" s="2">
        <f t="shared" si="2"/>
        <v>4275</v>
      </c>
      <c r="R7" s="2">
        <f t="shared" si="2"/>
        <v>4275</v>
      </c>
      <c r="S7" s="2">
        <f t="shared" si="2"/>
        <v>4275</v>
      </c>
      <c r="T7" s="2">
        <f t="shared" si="2"/>
        <v>4275</v>
      </c>
      <c r="U7" s="2">
        <f t="shared" si="2"/>
        <v>4275</v>
      </c>
      <c r="V7" s="2">
        <f t="shared" si="2"/>
        <v>4275</v>
      </c>
      <c r="W7" s="2">
        <f t="shared" si="2"/>
        <v>4275</v>
      </c>
      <c r="X7" s="2"/>
      <c r="Y7" s="2"/>
    </row>
    <row r="8">
      <c r="A8" s="2"/>
      <c r="B8" s="1"/>
      <c r="C8" s="1" t="s">
        <v>53</v>
      </c>
      <c r="D8" s="1">
        <v>25000.0</v>
      </c>
      <c r="E8" s="31">
        <v>0.0</v>
      </c>
      <c r="F8" s="2"/>
      <c r="G8" s="2"/>
      <c r="H8" s="65"/>
      <c r="I8" s="65" t="s">
        <v>56</v>
      </c>
      <c r="J8" s="2"/>
      <c r="K8" s="2"/>
      <c r="L8" s="2">
        <f t="shared" ref="L8:W8" si="3">(($D$8/12*0.75)+($D$8/12*$E$8))+$D$8/12</f>
        <v>3645.833333</v>
      </c>
      <c r="M8" s="2">
        <f t="shared" si="3"/>
        <v>3645.833333</v>
      </c>
      <c r="N8" s="2">
        <f t="shared" si="3"/>
        <v>3645.833333</v>
      </c>
      <c r="O8" s="2">
        <f t="shared" si="3"/>
        <v>3645.833333</v>
      </c>
      <c r="P8" s="2">
        <f t="shared" si="3"/>
        <v>3645.833333</v>
      </c>
      <c r="Q8" s="2">
        <f t="shared" si="3"/>
        <v>3645.833333</v>
      </c>
      <c r="R8" s="2">
        <f t="shared" si="3"/>
        <v>3645.833333</v>
      </c>
      <c r="S8" s="2">
        <f t="shared" si="3"/>
        <v>3645.833333</v>
      </c>
      <c r="T8" s="2">
        <f t="shared" si="3"/>
        <v>3645.833333</v>
      </c>
      <c r="U8" s="2">
        <f t="shared" si="3"/>
        <v>3645.833333</v>
      </c>
      <c r="V8" s="2">
        <f t="shared" si="3"/>
        <v>3645.833333</v>
      </c>
      <c r="W8" s="2">
        <f t="shared" si="3"/>
        <v>3645.833333</v>
      </c>
      <c r="X8" s="2"/>
      <c r="Y8" s="2"/>
    </row>
    <row r="9">
      <c r="A9" s="2"/>
      <c r="B9" s="1"/>
      <c r="C9" s="1" t="s">
        <v>53</v>
      </c>
      <c r="D9" s="1">
        <v>25000.0</v>
      </c>
      <c r="E9" s="31">
        <v>0.0</v>
      </c>
      <c r="F9" s="2"/>
      <c r="G9" s="2"/>
      <c r="H9" s="65"/>
      <c r="I9" s="65" t="s">
        <v>57</v>
      </c>
      <c r="J9" s="2"/>
      <c r="K9" s="2"/>
      <c r="L9" s="2">
        <f t="shared" ref="L9:W9" si="4">(($D$9/12))</f>
        <v>2083.333333</v>
      </c>
      <c r="M9" s="2">
        <f t="shared" si="4"/>
        <v>2083.333333</v>
      </c>
      <c r="N9" s="2">
        <f t="shared" si="4"/>
        <v>2083.333333</v>
      </c>
      <c r="O9" s="2">
        <f t="shared" si="4"/>
        <v>2083.333333</v>
      </c>
      <c r="P9" s="2">
        <f t="shared" si="4"/>
        <v>2083.333333</v>
      </c>
      <c r="Q9" s="2">
        <f t="shared" si="4"/>
        <v>2083.333333</v>
      </c>
      <c r="R9" s="2">
        <f t="shared" si="4"/>
        <v>2083.333333</v>
      </c>
      <c r="S9" s="2">
        <f t="shared" si="4"/>
        <v>2083.333333</v>
      </c>
      <c r="T9" s="2">
        <f t="shared" si="4"/>
        <v>2083.333333</v>
      </c>
      <c r="U9" s="2">
        <f t="shared" si="4"/>
        <v>2083.333333</v>
      </c>
      <c r="V9" s="2">
        <f t="shared" si="4"/>
        <v>2083.333333</v>
      </c>
      <c r="W9" s="2">
        <f t="shared" si="4"/>
        <v>2083.333333</v>
      </c>
      <c r="X9" s="2"/>
      <c r="Y9" s="2"/>
    </row>
    <row r="10" ht="36.75" customHeight="1">
      <c r="A10" s="2"/>
      <c r="B10" s="71"/>
      <c r="C10" s="71"/>
      <c r="D10" s="71"/>
      <c r="E10" s="71"/>
      <c r="F10" s="71"/>
      <c r="G10" s="2"/>
      <c r="H10" s="72"/>
      <c r="I10" s="73" t="s">
        <v>58</v>
      </c>
      <c r="J10" s="15"/>
      <c r="K10" s="15"/>
      <c r="L10" s="15">
        <f t="shared" ref="L10:W10" si="5">SUM(L6:L9)</f>
        <v>15283.33333</v>
      </c>
      <c r="M10" s="15">
        <f t="shared" si="5"/>
        <v>15283.33333</v>
      </c>
      <c r="N10" s="15">
        <f t="shared" si="5"/>
        <v>15283.33333</v>
      </c>
      <c r="O10" s="15">
        <f t="shared" si="5"/>
        <v>15283.33333</v>
      </c>
      <c r="P10" s="15">
        <f t="shared" si="5"/>
        <v>15283.33333</v>
      </c>
      <c r="Q10" s="15">
        <f t="shared" si="5"/>
        <v>15283.33333</v>
      </c>
      <c r="R10" s="15">
        <f t="shared" si="5"/>
        <v>15283.33333</v>
      </c>
      <c r="S10" s="15">
        <f t="shared" si="5"/>
        <v>15283.33333</v>
      </c>
      <c r="T10" s="15">
        <f t="shared" si="5"/>
        <v>15283.33333</v>
      </c>
      <c r="U10" s="15">
        <f t="shared" si="5"/>
        <v>15283.33333</v>
      </c>
      <c r="V10" s="15">
        <f t="shared" si="5"/>
        <v>15283.33333</v>
      </c>
      <c r="W10" s="15">
        <f t="shared" si="5"/>
        <v>15283.33333</v>
      </c>
      <c r="X10" s="2"/>
      <c r="Y10" s="2"/>
    </row>
    <row r="11" ht="9.0" customHeight="1">
      <c r="A11" s="2"/>
      <c r="B11" s="2"/>
      <c r="C11" s="2"/>
      <c r="D11" s="2"/>
      <c r="E11" s="2"/>
      <c r="F11" s="2"/>
      <c r="G11" s="2"/>
      <c r="H11" s="63"/>
      <c r="I11" s="6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35.25" customHeight="1">
      <c r="A12" s="2"/>
      <c r="B12" s="67"/>
      <c r="C12" s="67"/>
      <c r="D12" s="67"/>
      <c r="E12" s="67"/>
      <c r="F12" s="67"/>
      <c r="G12" s="2"/>
      <c r="H12" s="68"/>
      <c r="I12" s="69" t="s">
        <v>59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2"/>
      <c r="Y12" s="2"/>
    </row>
    <row r="13">
      <c r="A13" s="2"/>
      <c r="B13" s="2"/>
      <c r="C13" s="1" t="s">
        <v>53</v>
      </c>
      <c r="D13" s="1">
        <v>115000.0</v>
      </c>
      <c r="E13" s="31">
        <v>0.0</v>
      </c>
      <c r="F13" s="2"/>
      <c r="G13" s="2"/>
      <c r="H13" s="65"/>
      <c r="I13" s="65" t="s">
        <v>60</v>
      </c>
      <c r="J13" s="2"/>
      <c r="K13" s="2"/>
      <c r="L13" s="1">
        <f t="shared" ref="L13:W13" si="6">$D$13/12+$D$13/12*0.2</f>
        <v>11500</v>
      </c>
      <c r="M13" s="1">
        <f t="shared" si="6"/>
        <v>11500</v>
      </c>
      <c r="N13" s="1">
        <f t="shared" si="6"/>
        <v>11500</v>
      </c>
      <c r="O13" s="1">
        <f t="shared" si="6"/>
        <v>11500</v>
      </c>
      <c r="P13" s="1">
        <f t="shared" si="6"/>
        <v>11500</v>
      </c>
      <c r="Q13" s="1">
        <f t="shared" si="6"/>
        <v>11500</v>
      </c>
      <c r="R13" s="1">
        <f t="shared" si="6"/>
        <v>11500</v>
      </c>
      <c r="S13" s="1">
        <f t="shared" si="6"/>
        <v>11500</v>
      </c>
      <c r="T13" s="1">
        <f t="shared" si="6"/>
        <v>11500</v>
      </c>
      <c r="U13" s="1">
        <f t="shared" si="6"/>
        <v>11500</v>
      </c>
      <c r="V13" s="1">
        <f t="shared" si="6"/>
        <v>11500</v>
      </c>
      <c r="W13" s="1">
        <f t="shared" si="6"/>
        <v>11500</v>
      </c>
      <c r="X13" s="2"/>
      <c r="Y13" s="2"/>
    </row>
    <row r="14">
      <c r="A14" s="2"/>
      <c r="B14" s="2"/>
      <c r="C14" s="1" t="s">
        <v>53</v>
      </c>
      <c r="D14" s="1">
        <v>35000.0</v>
      </c>
      <c r="E14" s="31">
        <v>0.0</v>
      </c>
      <c r="F14" s="2"/>
      <c r="G14" s="2"/>
      <c r="H14" s="65"/>
      <c r="I14" s="65" t="s">
        <v>61</v>
      </c>
      <c r="J14" s="2"/>
      <c r="K14" s="2"/>
      <c r="L14" s="2">
        <f t="shared" ref="L14:W14" si="7">(($D$14/12*0.8)+($D$14/12*$E$14))+$D$14/12</f>
        <v>5250</v>
      </c>
      <c r="M14" s="2">
        <f t="shared" si="7"/>
        <v>5250</v>
      </c>
      <c r="N14" s="2">
        <f t="shared" si="7"/>
        <v>5250</v>
      </c>
      <c r="O14" s="2">
        <f t="shared" si="7"/>
        <v>5250</v>
      </c>
      <c r="P14" s="2">
        <f t="shared" si="7"/>
        <v>5250</v>
      </c>
      <c r="Q14" s="2">
        <f t="shared" si="7"/>
        <v>5250</v>
      </c>
      <c r="R14" s="2">
        <f t="shared" si="7"/>
        <v>5250</v>
      </c>
      <c r="S14" s="2">
        <f t="shared" si="7"/>
        <v>5250</v>
      </c>
      <c r="T14" s="2">
        <f t="shared" si="7"/>
        <v>5250</v>
      </c>
      <c r="U14" s="2">
        <f t="shared" si="7"/>
        <v>5250</v>
      </c>
      <c r="V14" s="2">
        <f t="shared" si="7"/>
        <v>5250</v>
      </c>
      <c r="W14" s="2">
        <f t="shared" si="7"/>
        <v>5250</v>
      </c>
      <c r="X14" s="2"/>
      <c r="Y14" s="2"/>
    </row>
    <row r="15">
      <c r="A15" s="2"/>
      <c r="B15" s="2"/>
      <c r="C15" s="1" t="s">
        <v>53</v>
      </c>
      <c r="D15" s="1">
        <v>25000.0</v>
      </c>
      <c r="E15" s="31">
        <v>0.0</v>
      </c>
      <c r="F15" s="2"/>
      <c r="G15" s="2"/>
      <c r="H15" s="65"/>
      <c r="I15" s="65" t="s">
        <v>62</v>
      </c>
      <c r="J15" s="2"/>
      <c r="K15" s="2"/>
      <c r="L15" s="2">
        <f t="shared" ref="L15:W15" si="8">(($D$15/12*0.8)+($D$15/12*$E$15))+$D$15/12</f>
        <v>3750</v>
      </c>
      <c r="M15" s="2">
        <f t="shared" si="8"/>
        <v>3750</v>
      </c>
      <c r="N15" s="2">
        <f t="shared" si="8"/>
        <v>3750</v>
      </c>
      <c r="O15" s="2">
        <f t="shared" si="8"/>
        <v>3750</v>
      </c>
      <c r="P15" s="2">
        <f t="shared" si="8"/>
        <v>3750</v>
      </c>
      <c r="Q15" s="2">
        <f t="shared" si="8"/>
        <v>3750</v>
      </c>
      <c r="R15" s="2">
        <f t="shared" si="8"/>
        <v>3750</v>
      </c>
      <c r="S15" s="2">
        <f t="shared" si="8"/>
        <v>3750</v>
      </c>
      <c r="T15" s="2">
        <f t="shared" si="8"/>
        <v>3750</v>
      </c>
      <c r="U15" s="2">
        <f t="shared" si="8"/>
        <v>3750</v>
      </c>
      <c r="V15" s="2">
        <f t="shared" si="8"/>
        <v>3750</v>
      </c>
      <c r="W15" s="2">
        <f t="shared" si="8"/>
        <v>3750</v>
      </c>
      <c r="X15" s="2"/>
      <c r="Y15" s="2"/>
    </row>
    <row r="16">
      <c r="A16" s="2"/>
      <c r="B16" s="2"/>
      <c r="C16" s="1" t="s">
        <v>53</v>
      </c>
      <c r="D16" s="1">
        <v>25000.0</v>
      </c>
      <c r="E16" s="31">
        <v>0.0</v>
      </c>
      <c r="F16" s="2"/>
      <c r="G16" s="2"/>
      <c r="H16" s="65"/>
      <c r="I16" s="65" t="s">
        <v>63</v>
      </c>
      <c r="J16" s="2"/>
      <c r="K16" s="2"/>
      <c r="L16" s="2">
        <f t="shared" ref="L16:W16" si="9">(($D$16/12*0.8)+($D$16/12*$E$16))+$D$16/12</f>
        <v>3750</v>
      </c>
      <c r="M16" s="2">
        <f t="shared" si="9"/>
        <v>3750</v>
      </c>
      <c r="N16" s="2">
        <f t="shared" si="9"/>
        <v>3750</v>
      </c>
      <c r="O16" s="2">
        <f t="shared" si="9"/>
        <v>3750</v>
      </c>
      <c r="P16" s="2">
        <f t="shared" si="9"/>
        <v>3750</v>
      </c>
      <c r="Q16" s="2">
        <f t="shared" si="9"/>
        <v>3750</v>
      </c>
      <c r="R16" s="2">
        <f t="shared" si="9"/>
        <v>3750</v>
      </c>
      <c r="S16" s="2">
        <f t="shared" si="9"/>
        <v>3750</v>
      </c>
      <c r="T16" s="2">
        <f t="shared" si="9"/>
        <v>3750</v>
      </c>
      <c r="U16" s="2">
        <f t="shared" si="9"/>
        <v>3750</v>
      </c>
      <c r="V16" s="2">
        <f t="shared" si="9"/>
        <v>3750</v>
      </c>
      <c r="W16" s="2">
        <f t="shared" si="9"/>
        <v>3750</v>
      </c>
      <c r="X16" s="2"/>
      <c r="Y16" s="2"/>
    </row>
    <row r="17">
      <c r="A17" s="2"/>
      <c r="B17" s="2"/>
      <c r="C17" s="1" t="s">
        <v>53</v>
      </c>
      <c r="D17" s="1">
        <v>35000.0</v>
      </c>
      <c r="E17" s="31">
        <v>0.15</v>
      </c>
      <c r="F17" s="2"/>
      <c r="G17" s="2"/>
      <c r="H17" s="65"/>
      <c r="I17" s="65" t="s">
        <v>64</v>
      </c>
      <c r="J17" s="2"/>
      <c r="K17" s="2"/>
      <c r="L17" s="2">
        <f t="shared" ref="L17:W17" si="10">(($D$17/12*0.8)+($D$17/12*$E$17))+$D$17/12</f>
        <v>5687.5</v>
      </c>
      <c r="M17" s="2">
        <f t="shared" si="10"/>
        <v>5687.5</v>
      </c>
      <c r="N17" s="2">
        <f t="shared" si="10"/>
        <v>5687.5</v>
      </c>
      <c r="O17" s="2">
        <f t="shared" si="10"/>
        <v>5687.5</v>
      </c>
      <c r="P17" s="2">
        <f t="shared" si="10"/>
        <v>5687.5</v>
      </c>
      <c r="Q17" s="2">
        <f t="shared" si="10"/>
        <v>5687.5</v>
      </c>
      <c r="R17" s="2">
        <f t="shared" si="10"/>
        <v>5687.5</v>
      </c>
      <c r="S17" s="2">
        <f t="shared" si="10"/>
        <v>5687.5</v>
      </c>
      <c r="T17" s="2">
        <f t="shared" si="10"/>
        <v>5687.5</v>
      </c>
      <c r="U17" s="2">
        <f t="shared" si="10"/>
        <v>5687.5</v>
      </c>
      <c r="V17" s="2">
        <f t="shared" si="10"/>
        <v>5687.5</v>
      </c>
      <c r="W17" s="2">
        <f t="shared" si="10"/>
        <v>5687.5</v>
      </c>
      <c r="X17" s="2"/>
      <c r="Y17" s="2"/>
    </row>
    <row r="18" ht="48.75" customHeight="1">
      <c r="A18" s="14"/>
      <c r="B18" s="15"/>
      <c r="C18" s="15"/>
      <c r="D18" s="15"/>
      <c r="E18" s="15"/>
      <c r="F18" s="15"/>
      <c r="G18" s="14"/>
      <c r="H18" s="73"/>
      <c r="I18" s="73" t="s">
        <v>65</v>
      </c>
      <c r="J18" s="15"/>
      <c r="K18" s="15"/>
      <c r="L18" s="15">
        <f t="shared" ref="L18:W18" si="11">SUM(L13:L17)</f>
        <v>29937.5</v>
      </c>
      <c r="M18" s="15">
        <f t="shared" si="11"/>
        <v>29937.5</v>
      </c>
      <c r="N18" s="15">
        <f t="shared" si="11"/>
        <v>29937.5</v>
      </c>
      <c r="O18" s="15">
        <f t="shared" si="11"/>
        <v>29937.5</v>
      </c>
      <c r="P18" s="15">
        <f t="shared" si="11"/>
        <v>29937.5</v>
      </c>
      <c r="Q18" s="15">
        <f t="shared" si="11"/>
        <v>29937.5</v>
      </c>
      <c r="R18" s="15">
        <f t="shared" si="11"/>
        <v>29937.5</v>
      </c>
      <c r="S18" s="15">
        <f t="shared" si="11"/>
        <v>29937.5</v>
      </c>
      <c r="T18" s="15">
        <f t="shared" si="11"/>
        <v>29937.5</v>
      </c>
      <c r="U18" s="15">
        <f t="shared" si="11"/>
        <v>29937.5</v>
      </c>
      <c r="V18" s="15">
        <f t="shared" si="11"/>
        <v>29937.5</v>
      </c>
      <c r="W18" s="15">
        <f t="shared" si="11"/>
        <v>29937.5</v>
      </c>
      <c r="X18" s="14"/>
      <c r="Y18" s="14"/>
    </row>
    <row r="19" ht="8.25" customHeight="1">
      <c r="A19" s="2"/>
      <c r="B19" s="2"/>
      <c r="C19" s="2"/>
      <c r="D19" s="2"/>
      <c r="E19" s="2"/>
      <c r="F19" s="2"/>
      <c r="G19" s="2"/>
      <c r="H19" s="63"/>
      <c r="I19" s="6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37.5" customHeight="1">
      <c r="A20" s="2"/>
      <c r="B20" s="67"/>
      <c r="C20" s="67"/>
      <c r="D20" s="67"/>
      <c r="E20" s="67"/>
      <c r="F20" s="67"/>
      <c r="G20" s="2"/>
      <c r="H20" s="68"/>
      <c r="I20" s="69" t="s">
        <v>66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2"/>
      <c r="Y20" s="2"/>
    </row>
    <row r="21">
      <c r="A21" s="2"/>
      <c r="B21" s="2"/>
      <c r="C21" s="1" t="s">
        <v>67</v>
      </c>
      <c r="D21" s="1">
        <v>123719.0</v>
      </c>
      <c r="E21" s="2"/>
      <c r="F21" s="2"/>
      <c r="G21" s="2"/>
      <c r="H21" s="65"/>
      <c r="I21" s="65" t="s">
        <v>68</v>
      </c>
      <c r="J21" s="2"/>
      <c r="K21" s="2"/>
      <c r="L21" s="2">
        <f t="shared" ref="L21:W21" si="12">$D$21/12</f>
        <v>10309.91667</v>
      </c>
      <c r="M21" s="2">
        <f t="shared" si="12"/>
        <v>10309.91667</v>
      </c>
      <c r="N21" s="2">
        <f t="shared" si="12"/>
        <v>10309.91667</v>
      </c>
      <c r="O21" s="2">
        <f t="shared" si="12"/>
        <v>10309.91667</v>
      </c>
      <c r="P21" s="2">
        <f t="shared" si="12"/>
        <v>10309.91667</v>
      </c>
      <c r="Q21" s="2">
        <f t="shared" si="12"/>
        <v>10309.91667</v>
      </c>
      <c r="R21" s="2">
        <f t="shared" si="12"/>
        <v>10309.91667</v>
      </c>
      <c r="S21" s="2">
        <f t="shared" si="12"/>
        <v>10309.91667</v>
      </c>
      <c r="T21" s="2">
        <f t="shared" si="12"/>
        <v>10309.91667</v>
      </c>
      <c r="U21" s="2">
        <f t="shared" si="12"/>
        <v>10309.91667</v>
      </c>
      <c r="V21" s="2">
        <f t="shared" si="12"/>
        <v>10309.91667</v>
      </c>
      <c r="W21" s="2">
        <f t="shared" si="12"/>
        <v>10309.91667</v>
      </c>
      <c r="X21" s="2"/>
      <c r="Y21" s="2"/>
    </row>
    <row r="22">
      <c r="A22" s="2"/>
      <c r="B22" s="2"/>
      <c r="C22" s="1" t="s">
        <v>53</v>
      </c>
      <c r="D22" s="1">
        <v>26700.0</v>
      </c>
      <c r="E22" s="31">
        <v>0.0</v>
      </c>
      <c r="F22" s="2"/>
      <c r="G22" s="2"/>
      <c r="H22" s="65"/>
      <c r="I22" s="65" t="s">
        <v>69</v>
      </c>
      <c r="J22" s="2"/>
      <c r="K22" s="2"/>
      <c r="L22" s="2">
        <f t="shared" ref="L22:W22" si="13">($D$22/12*0.25+$D$22/12)+($D$22/12*0.25+$D$22/12)*0.25</f>
        <v>3476.5625</v>
      </c>
      <c r="M22" s="2">
        <f t="shared" si="13"/>
        <v>3476.5625</v>
      </c>
      <c r="N22" s="2">
        <f t="shared" si="13"/>
        <v>3476.5625</v>
      </c>
      <c r="O22" s="2">
        <f t="shared" si="13"/>
        <v>3476.5625</v>
      </c>
      <c r="P22" s="2">
        <f t="shared" si="13"/>
        <v>3476.5625</v>
      </c>
      <c r="Q22" s="2">
        <f t="shared" si="13"/>
        <v>3476.5625</v>
      </c>
      <c r="R22" s="2">
        <f t="shared" si="13"/>
        <v>3476.5625</v>
      </c>
      <c r="S22" s="2">
        <f t="shared" si="13"/>
        <v>3476.5625</v>
      </c>
      <c r="T22" s="2">
        <f t="shared" si="13"/>
        <v>3476.5625</v>
      </c>
      <c r="U22" s="2">
        <f t="shared" si="13"/>
        <v>3476.5625</v>
      </c>
      <c r="V22" s="2">
        <f t="shared" si="13"/>
        <v>3476.5625</v>
      </c>
      <c r="W22" s="2">
        <f t="shared" si="13"/>
        <v>3476.5625</v>
      </c>
      <c r="X22" s="2"/>
      <c r="Y22" s="2"/>
    </row>
    <row r="23" ht="36.0" customHeight="1">
      <c r="A23" s="14"/>
      <c r="B23" s="15"/>
      <c r="C23" s="15"/>
      <c r="D23" s="15"/>
      <c r="E23" s="15"/>
      <c r="F23" s="15"/>
      <c r="G23" s="14"/>
      <c r="H23" s="73"/>
      <c r="I23" s="73" t="s">
        <v>70</v>
      </c>
      <c r="J23" s="15"/>
      <c r="K23" s="15"/>
      <c r="L23" s="15">
        <f t="shared" ref="L23:W23" si="14">SUM(L21:L22)</f>
        <v>13786.47917</v>
      </c>
      <c r="M23" s="15">
        <f t="shared" si="14"/>
        <v>13786.47917</v>
      </c>
      <c r="N23" s="15">
        <f t="shared" si="14"/>
        <v>13786.47917</v>
      </c>
      <c r="O23" s="15">
        <f t="shared" si="14"/>
        <v>13786.47917</v>
      </c>
      <c r="P23" s="15">
        <f t="shared" si="14"/>
        <v>13786.47917</v>
      </c>
      <c r="Q23" s="15">
        <f t="shared" si="14"/>
        <v>13786.47917</v>
      </c>
      <c r="R23" s="15">
        <f t="shared" si="14"/>
        <v>13786.47917</v>
      </c>
      <c r="S23" s="15">
        <f t="shared" si="14"/>
        <v>13786.47917</v>
      </c>
      <c r="T23" s="15">
        <f t="shared" si="14"/>
        <v>13786.47917</v>
      </c>
      <c r="U23" s="15">
        <f t="shared" si="14"/>
        <v>13786.47917</v>
      </c>
      <c r="V23" s="15">
        <f t="shared" si="14"/>
        <v>13786.47917</v>
      </c>
      <c r="W23" s="15">
        <f t="shared" si="14"/>
        <v>13786.47917</v>
      </c>
      <c r="X23" s="14"/>
      <c r="Y23" s="14"/>
    </row>
    <row r="24" ht="6.75" customHeight="1">
      <c r="A24" s="2"/>
      <c r="B24" s="2"/>
      <c r="C24" s="2"/>
      <c r="D24" s="2"/>
      <c r="E24" s="2"/>
      <c r="F24" s="2"/>
      <c r="G24" s="2"/>
      <c r="H24" s="63"/>
      <c r="I24" s="6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36.75" customHeight="1">
      <c r="A25" s="2"/>
      <c r="B25" s="67"/>
      <c r="C25" s="67"/>
      <c r="D25" s="67"/>
      <c r="E25" s="67"/>
      <c r="F25" s="67"/>
      <c r="G25" s="2"/>
      <c r="H25" s="68"/>
      <c r="I25" s="74" t="s">
        <v>71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2"/>
      <c r="Y25" s="2"/>
    </row>
    <row r="26">
      <c r="A26" s="2"/>
      <c r="B26" s="2"/>
      <c r="C26" s="1" t="s">
        <v>72</v>
      </c>
      <c r="D26" s="1">
        <v>25000.0</v>
      </c>
      <c r="E26" s="31">
        <v>0.27</v>
      </c>
      <c r="F26" s="2"/>
      <c r="G26" s="2"/>
      <c r="H26" s="65"/>
      <c r="I26" s="65" t="s">
        <v>73</v>
      </c>
      <c r="J26" s="2"/>
      <c r="K26" s="2"/>
      <c r="L26" s="2">
        <f t="shared" ref="L26:W26" si="15">($D$26/12*0.25+$D$26/12)+($D$26/12*0.25+$D$26/12)*0.25</f>
        <v>3255.208333</v>
      </c>
      <c r="M26" s="2">
        <f t="shared" si="15"/>
        <v>3255.208333</v>
      </c>
      <c r="N26" s="2">
        <f t="shared" si="15"/>
        <v>3255.208333</v>
      </c>
      <c r="O26" s="2">
        <f t="shared" si="15"/>
        <v>3255.208333</v>
      </c>
      <c r="P26" s="2">
        <f t="shared" si="15"/>
        <v>3255.208333</v>
      </c>
      <c r="Q26" s="2">
        <f t="shared" si="15"/>
        <v>3255.208333</v>
      </c>
      <c r="R26" s="2">
        <f t="shared" si="15"/>
        <v>3255.208333</v>
      </c>
      <c r="S26" s="2">
        <f t="shared" si="15"/>
        <v>3255.208333</v>
      </c>
      <c r="T26" s="2">
        <f t="shared" si="15"/>
        <v>3255.208333</v>
      </c>
      <c r="U26" s="2">
        <f t="shared" si="15"/>
        <v>3255.208333</v>
      </c>
      <c r="V26" s="2">
        <f t="shared" si="15"/>
        <v>3255.208333</v>
      </c>
      <c r="W26" s="2">
        <f t="shared" si="15"/>
        <v>3255.208333</v>
      </c>
      <c r="X26" s="2"/>
      <c r="Y26" s="2"/>
    </row>
    <row r="27">
      <c r="A27" s="2"/>
      <c r="B27" s="2"/>
      <c r="C27" s="1" t="s">
        <v>53</v>
      </c>
      <c r="D27" s="1">
        <v>11000.0</v>
      </c>
      <c r="E27" s="31">
        <v>0.15</v>
      </c>
      <c r="F27" s="2"/>
      <c r="G27" s="2"/>
      <c r="H27" s="65"/>
      <c r="I27" s="65" t="s">
        <v>74</v>
      </c>
      <c r="J27" s="2"/>
      <c r="K27" s="2"/>
      <c r="L27" s="2">
        <f t="shared" ref="L27:W27" si="16">($D$27/12*0.25+$D$27/12)+($D$27/12*0.25+$D$27/12)*0.25</f>
        <v>1432.291667</v>
      </c>
      <c r="M27" s="2">
        <f t="shared" si="16"/>
        <v>1432.291667</v>
      </c>
      <c r="N27" s="2">
        <f t="shared" si="16"/>
        <v>1432.291667</v>
      </c>
      <c r="O27" s="2">
        <f t="shared" si="16"/>
        <v>1432.291667</v>
      </c>
      <c r="P27" s="2">
        <f t="shared" si="16"/>
        <v>1432.291667</v>
      </c>
      <c r="Q27" s="2">
        <f t="shared" si="16"/>
        <v>1432.291667</v>
      </c>
      <c r="R27" s="2">
        <f t="shared" si="16"/>
        <v>1432.291667</v>
      </c>
      <c r="S27" s="2">
        <f t="shared" si="16"/>
        <v>1432.291667</v>
      </c>
      <c r="T27" s="2">
        <f t="shared" si="16"/>
        <v>1432.291667</v>
      </c>
      <c r="U27" s="2">
        <f t="shared" si="16"/>
        <v>1432.291667</v>
      </c>
      <c r="V27" s="2">
        <f t="shared" si="16"/>
        <v>1432.291667</v>
      </c>
      <c r="W27" s="2">
        <f t="shared" si="16"/>
        <v>1432.291667</v>
      </c>
      <c r="X27" s="2"/>
      <c r="Y27" s="2"/>
    </row>
    <row r="28">
      <c r="A28" s="2"/>
      <c r="B28" s="2"/>
      <c r="C28" s="1" t="s">
        <v>53</v>
      </c>
      <c r="D28" s="1">
        <v>11000.0</v>
      </c>
      <c r="E28" s="31">
        <v>0.15</v>
      </c>
      <c r="F28" s="2"/>
      <c r="G28" s="2"/>
      <c r="H28" s="65"/>
      <c r="I28" s="65" t="s">
        <v>74</v>
      </c>
      <c r="J28" s="2"/>
      <c r="K28" s="2"/>
      <c r="L28" s="2">
        <f t="shared" ref="L28:W28" si="17">($D$27/12*0.25+$D$27/12)+($D$27/12*0.25+$D$27/12)*0.25</f>
        <v>1432.291667</v>
      </c>
      <c r="M28" s="2">
        <f t="shared" si="17"/>
        <v>1432.291667</v>
      </c>
      <c r="N28" s="2">
        <f t="shared" si="17"/>
        <v>1432.291667</v>
      </c>
      <c r="O28" s="2">
        <f t="shared" si="17"/>
        <v>1432.291667</v>
      </c>
      <c r="P28" s="2">
        <f t="shared" si="17"/>
        <v>1432.291667</v>
      </c>
      <c r="Q28" s="2">
        <f t="shared" si="17"/>
        <v>1432.291667</v>
      </c>
      <c r="R28" s="2">
        <f t="shared" si="17"/>
        <v>1432.291667</v>
      </c>
      <c r="S28" s="2">
        <f t="shared" si="17"/>
        <v>1432.291667</v>
      </c>
      <c r="T28" s="2">
        <f t="shared" si="17"/>
        <v>1432.291667</v>
      </c>
      <c r="U28" s="2">
        <f t="shared" si="17"/>
        <v>1432.291667</v>
      </c>
      <c r="V28" s="2">
        <f t="shared" si="17"/>
        <v>1432.291667</v>
      </c>
      <c r="W28" s="2">
        <f t="shared" si="17"/>
        <v>1432.291667</v>
      </c>
      <c r="X28" s="2"/>
      <c r="Y28" s="2"/>
    </row>
    <row r="29" ht="34.5" customHeight="1">
      <c r="A29" s="14"/>
      <c r="B29" s="15"/>
      <c r="C29" s="15"/>
      <c r="D29" s="15"/>
      <c r="E29" s="15"/>
      <c r="F29" s="15"/>
      <c r="G29" s="14"/>
      <c r="H29" s="73"/>
      <c r="I29" s="73" t="s">
        <v>75</v>
      </c>
      <c r="J29" s="15"/>
      <c r="K29" s="15"/>
      <c r="L29" s="15">
        <f t="shared" ref="L29:W29" si="18">SUM(L26:L28)</f>
        <v>6119.791667</v>
      </c>
      <c r="M29" s="15">
        <f t="shared" si="18"/>
        <v>6119.791667</v>
      </c>
      <c r="N29" s="15">
        <f t="shared" si="18"/>
        <v>6119.791667</v>
      </c>
      <c r="O29" s="15">
        <f t="shared" si="18"/>
        <v>6119.791667</v>
      </c>
      <c r="P29" s="15">
        <f t="shared" si="18"/>
        <v>6119.791667</v>
      </c>
      <c r="Q29" s="15">
        <f t="shared" si="18"/>
        <v>6119.791667</v>
      </c>
      <c r="R29" s="15">
        <f t="shared" si="18"/>
        <v>6119.791667</v>
      </c>
      <c r="S29" s="15">
        <f t="shared" si="18"/>
        <v>6119.791667</v>
      </c>
      <c r="T29" s="15">
        <f t="shared" si="18"/>
        <v>6119.791667</v>
      </c>
      <c r="U29" s="15">
        <f t="shared" si="18"/>
        <v>6119.791667</v>
      </c>
      <c r="V29" s="15">
        <f t="shared" si="18"/>
        <v>6119.791667</v>
      </c>
      <c r="W29" s="15">
        <f t="shared" si="18"/>
        <v>6119.791667</v>
      </c>
      <c r="X29" s="14"/>
      <c r="Y29" s="14"/>
    </row>
    <row r="30" ht="6.0" customHeight="1">
      <c r="A30" s="2"/>
      <c r="B30" s="2"/>
      <c r="C30" s="2"/>
      <c r="D30" s="2"/>
      <c r="E30" s="2"/>
      <c r="F30" s="2"/>
      <c r="G30" s="2"/>
      <c r="H30" s="63"/>
      <c r="I30" s="6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36.0" customHeight="1">
      <c r="A31" s="2"/>
      <c r="B31" s="67"/>
      <c r="C31" s="67"/>
      <c r="D31" s="67"/>
      <c r="E31" s="67"/>
      <c r="F31" s="67"/>
      <c r="G31" s="2"/>
      <c r="H31" s="68"/>
      <c r="I31" s="69" t="s">
        <v>76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2"/>
      <c r="Y31" s="2"/>
    </row>
    <row r="32">
      <c r="A32" s="2"/>
      <c r="B32" s="2"/>
      <c r="C32" s="1" t="s">
        <v>53</v>
      </c>
      <c r="D32" s="1">
        <v>12300.0</v>
      </c>
      <c r="E32" s="31">
        <v>0.2</v>
      </c>
      <c r="F32" s="2"/>
      <c r="G32" s="2"/>
      <c r="H32" s="65"/>
      <c r="I32" s="65" t="s">
        <v>77</v>
      </c>
      <c r="J32" s="2"/>
      <c r="K32" s="2"/>
      <c r="L32" s="2">
        <f t="shared" ref="L32:W32" si="19">($D$32/12+$D$32/12*0.2)+$D$32*$E$32</f>
        <v>3690</v>
      </c>
      <c r="M32" s="2">
        <f t="shared" si="19"/>
        <v>3690</v>
      </c>
      <c r="N32" s="2">
        <f t="shared" si="19"/>
        <v>3690</v>
      </c>
      <c r="O32" s="2">
        <f t="shared" si="19"/>
        <v>3690</v>
      </c>
      <c r="P32" s="2">
        <f t="shared" si="19"/>
        <v>3690</v>
      </c>
      <c r="Q32" s="2">
        <f t="shared" si="19"/>
        <v>3690</v>
      </c>
      <c r="R32" s="2">
        <f t="shared" si="19"/>
        <v>3690</v>
      </c>
      <c r="S32" s="2">
        <f t="shared" si="19"/>
        <v>3690</v>
      </c>
      <c r="T32" s="2">
        <f t="shared" si="19"/>
        <v>3690</v>
      </c>
      <c r="U32" s="2">
        <f t="shared" si="19"/>
        <v>3690</v>
      </c>
      <c r="V32" s="2">
        <f t="shared" si="19"/>
        <v>3690</v>
      </c>
      <c r="W32" s="2">
        <f t="shared" si="19"/>
        <v>3690</v>
      </c>
      <c r="X32" s="2"/>
      <c r="Y32" s="2"/>
    </row>
    <row r="33">
      <c r="A33" s="2"/>
      <c r="B33" s="2"/>
      <c r="C33" s="1" t="s">
        <v>53</v>
      </c>
      <c r="D33" s="1">
        <v>12300.0</v>
      </c>
      <c r="E33" s="31">
        <v>0.25</v>
      </c>
      <c r="F33" s="2"/>
      <c r="G33" s="2"/>
      <c r="H33" s="65"/>
      <c r="I33" s="65" t="s">
        <v>77</v>
      </c>
      <c r="J33" s="2"/>
      <c r="K33" s="2"/>
      <c r="L33" s="2">
        <f t="shared" ref="L33:W33" si="20">($D$33/12+$D$33/12*0.2)+$D$33*$E$33</f>
        <v>4305</v>
      </c>
      <c r="M33" s="2">
        <f t="shared" si="20"/>
        <v>4305</v>
      </c>
      <c r="N33" s="2">
        <f t="shared" si="20"/>
        <v>4305</v>
      </c>
      <c r="O33" s="2">
        <f t="shared" si="20"/>
        <v>4305</v>
      </c>
      <c r="P33" s="2">
        <f t="shared" si="20"/>
        <v>4305</v>
      </c>
      <c r="Q33" s="2">
        <f t="shared" si="20"/>
        <v>4305</v>
      </c>
      <c r="R33" s="2">
        <f t="shared" si="20"/>
        <v>4305</v>
      </c>
      <c r="S33" s="2">
        <f t="shared" si="20"/>
        <v>4305</v>
      </c>
      <c r="T33" s="2">
        <f t="shared" si="20"/>
        <v>4305</v>
      </c>
      <c r="U33" s="2">
        <f t="shared" si="20"/>
        <v>4305</v>
      </c>
      <c r="V33" s="2">
        <f t="shared" si="20"/>
        <v>4305</v>
      </c>
      <c r="W33" s="2">
        <f t="shared" si="20"/>
        <v>4305</v>
      </c>
      <c r="X33" s="2"/>
      <c r="Y33" s="2"/>
    </row>
    <row r="34" ht="32.25" customHeight="1">
      <c r="A34" s="14"/>
      <c r="B34" s="75"/>
      <c r="C34" s="75"/>
      <c r="D34" s="75"/>
      <c r="E34" s="75"/>
      <c r="F34" s="75"/>
      <c r="G34" s="14"/>
      <c r="H34" s="76"/>
      <c r="I34" s="76" t="s">
        <v>78</v>
      </c>
      <c r="J34" s="75"/>
      <c r="K34" s="75"/>
      <c r="L34" s="75">
        <f t="shared" ref="L34:W34" si="21">SUM(L32:L33)</f>
        <v>7995</v>
      </c>
      <c r="M34" s="75">
        <f t="shared" si="21"/>
        <v>7995</v>
      </c>
      <c r="N34" s="75">
        <f t="shared" si="21"/>
        <v>7995</v>
      </c>
      <c r="O34" s="75">
        <f t="shared" si="21"/>
        <v>7995</v>
      </c>
      <c r="P34" s="75">
        <f t="shared" si="21"/>
        <v>7995</v>
      </c>
      <c r="Q34" s="75">
        <f t="shared" si="21"/>
        <v>7995</v>
      </c>
      <c r="R34" s="75">
        <f t="shared" si="21"/>
        <v>7995</v>
      </c>
      <c r="S34" s="75">
        <f t="shared" si="21"/>
        <v>7995</v>
      </c>
      <c r="T34" s="75">
        <f t="shared" si="21"/>
        <v>7995</v>
      </c>
      <c r="U34" s="75">
        <f t="shared" si="21"/>
        <v>7995</v>
      </c>
      <c r="V34" s="75">
        <f t="shared" si="21"/>
        <v>7995</v>
      </c>
      <c r="W34" s="75">
        <f t="shared" si="21"/>
        <v>7995</v>
      </c>
      <c r="X34" s="14"/>
      <c r="Y34" s="14"/>
    </row>
    <row r="35">
      <c r="A35" s="2"/>
      <c r="B35" s="2"/>
      <c r="C35" s="2"/>
      <c r="D35" s="2"/>
      <c r="E35" s="2"/>
      <c r="F35" s="2"/>
      <c r="G35" s="2"/>
      <c r="H35" s="63"/>
      <c r="I35" s="6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69.75" customHeight="1">
      <c r="A36" s="2"/>
      <c r="B36" s="2"/>
      <c r="C36" s="2"/>
      <c r="D36" s="2"/>
      <c r="E36" s="2"/>
      <c r="F36" s="2"/>
      <c r="G36" s="2"/>
      <c r="H36" s="65"/>
      <c r="I36" s="64" t="s">
        <v>79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6.0" customHeight="1">
      <c r="A37" s="2"/>
      <c r="B37" s="2"/>
      <c r="C37" s="2"/>
      <c r="D37" s="2"/>
      <c r="E37" s="2"/>
      <c r="F37" s="2"/>
      <c r="G37" s="2"/>
      <c r="H37" s="63"/>
      <c r="I37" s="6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33.0" customHeight="1">
      <c r="A38" s="2"/>
      <c r="B38" s="67"/>
      <c r="C38" s="67"/>
      <c r="D38" s="67"/>
      <c r="E38" s="67"/>
      <c r="F38" s="67"/>
      <c r="G38" s="2"/>
      <c r="H38" s="68"/>
      <c r="I38" s="69" t="s">
        <v>80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2"/>
      <c r="Y38" s="2"/>
    </row>
    <row r="39" ht="6.75" customHeight="1">
      <c r="A39" s="2"/>
      <c r="B39" s="2"/>
      <c r="C39" s="2"/>
      <c r="D39" s="2"/>
      <c r="E39" s="2"/>
      <c r="F39" s="2"/>
      <c r="G39" s="2"/>
      <c r="H39" s="63"/>
      <c r="I39" s="6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1" t="s">
        <v>81</v>
      </c>
      <c r="D40" s="2">
        <f>1000*12+3000*12</f>
        <v>48000</v>
      </c>
      <c r="E40" s="2"/>
      <c r="F40" s="2"/>
      <c r="G40" s="2"/>
      <c r="H40" s="65"/>
      <c r="I40" s="65" t="s">
        <v>82</v>
      </c>
      <c r="J40" s="2"/>
      <c r="K40" s="2"/>
      <c r="L40" s="2">
        <f t="shared" ref="L40:W40" si="22">$D$40/12</f>
        <v>4000</v>
      </c>
      <c r="M40" s="2">
        <f t="shared" si="22"/>
        <v>4000</v>
      </c>
      <c r="N40" s="2">
        <f t="shared" si="22"/>
        <v>4000</v>
      </c>
      <c r="O40" s="2">
        <f t="shared" si="22"/>
        <v>4000</v>
      </c>
      <c r="P40" s="2">
        <f t="shared" si="22"/>
        <v>4000</v>
      </c>
      <c r="Q40" s="2">
        <f t="shared" si="22"/>
        <v>4000</v>
      </c>
      <c r="R40" s="2">
        <f t="shared" si="22"/>
        <v>4000</v>
      </c>
      <c r="S40" s="2">
        <f t="shared" si="22"/>
        <v>4000</v>
      </c>
      <c r="T40" s="2">
        <f t="shared" si="22"/>
        <v>4000</v>
      </c>
      <c r="U40" s="2">
        <f t="shared" si="22"/>
        <v>4000</v>
      </c>
      <c r="V40" s="2">
        <f t="shared" si="22"/>
        <v>4000</v>
      </c>
      <c r="W40" s="2">
        <f t="shared" si="22"/>
        <v>4000</v>
      </c>
      <c r="X40" s="2"/>
      <c r="Y40" s="2"/>
    </row>
    <row r="41" ht="35.25" customHeight="1">
      <c r="A41" s="14"/>
      <c r="B41" s="15"/>
      <c r="C41" s="15"/>
      <c r="D41" s="15"/>
      <c r="E41" s="15"/>
      <c r="F41" s="15"/>
      <c r="G41" s="14"/>
      <c r="H41" s="73"/>
      <c r="I41" s="73" t="s">
        <v>83</v>
      </c>
      <c r="J41" s="15"/>
      <c r="K41" s="15"/>
      <c r="L41" s="15">
        <f t="shared" ref="L41:W41" si="23">SUM(L40)</f>
        <v>4000</v>
      </c>
      <c r="M41" s="15">
        <f t="shared" si="23"/>
        <v>4000</v>
      </c>
      <c r="N41" s="15">
        <f t="shared" si="23"/>
        <v>4000</v>
      </c>
      <c r="O41" s="15">
        <f t="shared" si="23"/>
        <v>4000</v>
      </c>
      <c r="P41" s="15">
        <f t="shared" si="23"/>
        <v>4000</v>
      </c>
      <c r="Q41" s="15">
        <f t="shared" si="23"/>
        <v>4000</v>
      </c>
      <c r="R41" s="15">
        <f t="shared" si="23"/>
        <v>4000</v>
      </c>
      <c r="S41" s="15">
        <f t="shared" si="23"/>
        <v>4000</v>
      </c>
      <c r="T41" s="15">
        <f t="shared" si="23"/>
        <v>4000</v>
      </c>
      <c r="U41" s="15">
        <f t="shared" si="23"/>
        <v>4000</v>
      </c>
      <c r="V41" s="15">
        <f t="shared" si="23"/>
        <v>4000</v>
      </c>
      <c r="W41" s="15">
        <f t="shared" si="23"/>
        <v>4000</v>
      </c>
      <c r="X41" s="14"/>
      <c r="Y41" s="14"/>
    </row>
    <row r="42" ht="6.0" customHeight="1">
      <c r="A42" s="2"/>
      <c r="B42" s="2"/>
      <c r="C42" s="2"/>
      <c r="D42" s="2"/>
      <c r="E42" s="2"/>
      <c r="F42" s="2"/>
      <c r="G42" s="2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33.75" customHeight="1">
      <c r="A43" s="2"/>
      <c r="B43" s="67"/>
      <c r="C43" s="67"/>
      <c r="D43" s="67"/>
      <c r="E43" s="67"/>
      <c r="F43" s="67"/>
      <c r="G43" s="2"/>
      <c r="H43" s="68"/>
      <c r="I43" s="69" t="s">
        <v>84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2"/>
      <c r="Y43" s="2"/>
    </row>
    <row r="44">
      <c r="A44" s="2"/>
      <c r="B44" s="2"/>
      <c r="C44" s="2"/>
      <c r="D44" s="2"/>
      <c r="E44" s="2"/>
      <c r="F44" s="2"/>
      <c r="G44" s="2"/>
      <c r="H44" s="65"/>
      <c r="I44" s="65" t="s">
        <v>85</v>
      </c>
      <c r="J44" s="2"/>
      <c r="K44" s="2"/>
      <c r="L44" s="77">
        <v>215.0</v>
      </c>
      <c r="M44" s="77">
        <v>444.0</v>
      </c>
      <c r="N44" s="77">
        <v>470.0</v>
      </c>
      <c r="O44" s="77">
        <v>497.0</v>
      </c>
      <c r="P44" s="77">
        <v>521.0</v>
      </c>
      <c r="Q44" s="77">
        <v>544.0</v>
      </c>
      <c r="R44" s="77">
        <v>783.0</v>
      </c>
      <c r="S44" s="77">
        <v>820.0</v>
      </c>
      <c r="T44" s="77">
        <v>857.0</v>
      </c>
      <c r="U44" s="77">
        <v>890.0</v>
      </c>
      <c r="V44" s="77">
        <v>924.0</v>
      </c>
      <c r="W44" s="77">
        <v>957.0</v>
      </c>
      <c r="X44" s="2"/>
      <c r="Y44" s="2"/>
    </row>
    <row r="45">
      <c r="A45" s="2"/>
      <c r="B45" s="2"/>
      <c r="C45" s="2"/>
      <c r="D45" s="2"/>
      <c r="E45" s="2"/>
      <c r="F45" s="2"/>
      <c r="G45" s="2"/>
      <c r="H45" s="65"/>
      <c r="I45" s="65" t="s">
        <v>86</v>
      </c>
      <c r="J45" s="2"/>
      <c r="K45" s="2"/>
      <c r="L45" s="1">
        <v>768.0</v>
      </c>
      <c r="M45" s="1">
        <v>1592.0</v>
      </c>
      <c r="N45" s="1">
        <v>1719.0</v>
      </c>
      <c r="O45" s="1">
        <v>1867.0</v>
      </c>
      <c r="P45" s="1">
        <v>2022.0</v>
      </c>
      <c r="Q45" s="1">
        <v>2200.0</v>
      </c>
      <c r="R45" s="1">
        <v>3173.0</v>
      </c>
      <c r="S45" s="1">
        <v>3448.0</v>
      </c>
      <c r="T45" s="1">
        <v>3745.0</v>
      </c>
      <c r="U45" s="1">
        <v>4052.0</v>
      </c>
      <c r="V45" s="1">
        <v>4384.0</v>
      </c>
      <c r="W45" s="1">
        <v>4740.0</v>
      </c>
      <c r="X45" s="2"/>
      <c r="Y45" s="2"/>
    </row>
    <row r="46">
      <c r="A46" s="2"/>
      <c r="B46" s="2"/>
      <c r="C46" s="2"/>
      <c r="D46" s="2"/>
      <c r="E46" s="2"/>
      <c r="F46" s="2"/>
      <c r="G46" s="2"/>
      <c r="H46" s="65"/>
      <c r="I46" s="65" t="s">
        <v>87</v>
      </c>
      <c r="J46" s="2"/>
      <c r="K46" s="2"/>
      <c r="L46" s="1">
        <v>2000.0</v>
      </c>
      <c r="M46" s="1">
        <v>0.0</v>
      </c>
      <c r="N46" s="1">
        <v>1500.0</v>
      </c>
      <c r="O46" s="1">
        <v>3200.0</v>
      </c>
      <c r="P46" s="1">
        <v>0.0</v>
      </c>
      <c r="Q46" s="1">
        <v>20000.0</v>
      </c>
      <c r="R46" s="1">
        <v>0.0</v>
      </c>
      <c r="S46" s="1">
        <v>0.0</v>
      </c>
      <c r="T46" s="1">
        <v>20000.0</v>
      </c>
      <c r="U46" s="1">
        <v>0.0</v>
      </c>
      <c r="V46" s="1">
        <v>0.0</v>
      </c>
      <c r="W46" s="1">
        <v>20000.0</v>
      </c>
      <c r="X46" s="2"/>
      <c r="Y46" s="2"/>
    </row>
    <row r="47">
      <c r="A47" s="2"/>
      <c r="B47" s="2"/>
      <c r="C47" s="2"/>
      <c r="D47" s="2"/>
      <c r="E47" s="2"/>
      <c r="F47" s="2"/>
      <c r="G47" s="2"/>
      <c r="H47" s="65"/>
      <c r="I47" s="65" t="s">
        <v>88</v>
      </c>
      <c r="J47" s="2"/>
      <c r="K47" s="2"/>
      <c r="L47" s="1">
        <v>720.0</v>
      </c>
      <c r="M47" s="1">
        <v>720.0</v>
      </c>
      <c r="N47" s="1">
        <v>720.0</v>
      </c>
      <c r="O47" s="1">
        <v>720.0</v>
      </c>
      <c r="P47" s="1">
        <v>720.0</v>
      </c>
      <c r="Q47" s="1">
        <v>720.0</v>
      </c>
      <c r="R47" s="1">
        <v>720.0</v>
      </c>
      <c r="S47" s="1">
        <v>720.0</v>
      </c>
      <c r="T47" s="1">
        <v>720.0</v>
      </c>
      <c r="U47" s="1">
        <v>720.0</v>
      </c>
      <c r="V47" s="1">
        <v>720.0</v>
      </c>
      <c r="W47" s="1">
        <v>720.0</v>
      </c>
      <c r="X47" s="2"/>
      <c r="Y47" s="2"/>
    </row>
    <row r="48">
      <c r="A48" s="2"/>
      <c r="B48" s="2"/>
      <c r="C48" s="2"/>
      <c r="D48" s="2"/>
      <c r="E48" s="2"/>
      <c r="F48" s="2"/>
      <c r="G48" s="2"/>
      <c r="H48" s="65"/>
      <c r="I48" s="65" t="s">
        <v>89</v>
      </c>
      <c r="J48" s="2"/>
      <c r="K48" s="2"/>
      <c r="L48" s="1">
        <v>600.0</v>
      </c>
      <c r="M48" s="1">
        <v>600.0</v>
      </c>
      <c r="N48" s="1">
        <v>600.0</v>
      </c>
      <c r="O48" s="1">
        <v>600.0</v>
      </c>
      <c r="P48" s="1">
        <v>600.0</v>
      </c>
      <c r="Q48" s="1">
        <v>600.0</v>
      </c>
      <c r="R48" s="1">
        <v>600.0</v>
      </c>
      <c r="S48" s="1">
        <v>600.0</v>
      </c>
      <c r="T48" s="1">
        <v>600.0</v>
      </c>
      <c r="U48" s="1">
        <v>600.0</v>
      </c>
      <c r="V48" s="1">
        <v>600.0</v>
      </c>
      <c r="W48" s="1">
        <v>600.0</v>
      </c>
      <c r="X48" s="2"/>
      <c r="Y48" s="2"/>
    </row>
    <row r="49">
      <c r="A49" s="2"/>
      <c r="B49" s="2"/>
      <c r="C49" s="2"/>
      <c r="D49" s="2"/>
      <c r="E49" s="2"/>
      <c r="F49" s="2"/>
      <c r="G49" s="2"/>
      <c r="H49" s="63"/>
      <c r="I49" s="65" t="s">
        <v>90</v>
      </c>
      <c r="J49" s="2"/>
      <c r="K49" s="2"/>
      <c r="L49" s="1">
        <v>27200.0</v>
      </c>
      <c r="M49" s="1">
        <v>0.0</v>
      </c>
      <c r="N49" s="1">
        <v>0.0</v>
      </c>
      <c r="O49" s="1">
        <v>500.0</v>
      </c>
      <c r="P49" s="1">
        <v>600.0</v>
      </c>
      <c r="Q49" s="1">
        <v>700.0</v>
      </c>
      <c r="R49" s="1">
        <v>800.0</v>
      </c>
      <c r="S49" s="1">
        <v>800.0</v>
      </c>
      <c r="T49" s="1">
        <v>1100.0</v>
      </c>
      <c r="U49" s="1">
        <v>1100.0</v>
      </c>
      <c r="V49" s="1">
        <v>1100.0</v>
      </c>
      <c r="W49" s="1">
        <v>1100.0</v>
      </c>
      <c r="X49" s="2"/>
      <c r="Y49" s="2"/>
    </row>
    <row r="50">
      <c r="A50" s="2"/>
      <c r="B50" s="2"/>
      <c r="C50" s="2"/>
      <c r="D50" s="2"/>
      <c r="E50" s="2"/>
      <c r="F50" s="2"/>
      <c r="G50" s="2"/>
      <c r="H50" s="63"/>
      <c r="I50" s="65" t="s">
        <v>91</v>
      </c>
      <c r="J50" s="2"/>
      <c r="K50" s="2"/>
      <c r="L50" s="1">
        <v>3200.0</v>
      </c>
      <c r="M50" s="1">
        <v>700.0</v>
      </c>
      <c r="N50" s="1">
        <v>200.0</v>
      </c>
      <c r="O50" s="1">
        <v>200.0</v>
      </c>
      <c r="P50" s="1">
        <v>200.0</v>
      </c>
      <c r="Q50" s="1">
        <v>200.0</v>
      </c>
      <c r="R50" s="1">
        <v>200.0</v>
      </c>
      <c r="S50" s="1">
        <v>300.0</v>
      </c>
      <c r="T50" s="1">
        <v>400.0</v>
      </c>
      <c r="U50" s="1">
        <v>400.0</v>
      </c>
      <c r="V50" s="1">
        <v>400.0</v>
      </c>
      <c r="W50" s="1">
        <v>400.0</v>
      </c>
      <c r="X50" s="2"/>
      <c r="Y50" s="2"/>
    </row>
    <row r="51">
      <c r="A51" s="2"/>
      <c r="B51" s="2"/>
      <c r="C51" s="2"/>
      <c r="D51" s="2"/>
      <c r="E51" s="2"/>
      <c r="F51" s="2"/>
      <c r="G51" s="2"/>
      <c r="H51" s="65"/>
      <c r="I51" s="65" t="s">
        <v>92</v>
      </c>
      <c r="J51" s="2"/>
      <c r="K51" s="2"/>
      <c r="L51" s="1">
        <v>300.0</v>
      </c>
      <c r="M51" s="1">
        <v>300.0</v>
      </c>
      <c r="N51" s="1">
        <v>300.0</v>
      </c>
      <c r="O51" s="1">
        <v>300.0</v>
      </c>
      <c r="P51" s="1">
        <v>300.0</v>
      </c>
      <c r="Q51" s="1">
        <v>300.0</v>
      </c>
      <c r="R51" s="1">
        <v>300.0</v>
      </c>
      <c r="S51" s="1">
        <v>300.0</v>
      </c>
      <c r="T51" s="1">
        <v>300.0</v>
      </c>
      <c r="U51" s="1">
        <v>300.0</v>
      </c>
      <c r="V51" s="1">
        <v>300.0</v>
      </c>
      <c r="W51" s="1">
        <v>300.0</v>
      </c>
      <c r="X51" s="2"/>
      <c r="Y51" s="2"/>
    </row>
    <row r="52">
      <c r="A52" s="2"/>
      <c r="B52" s="2"/>
      <c r="C52" s="2"/>
      <c r="D52" s="2"/>
      <c r="E52" s="2"/>
      <c r="F52" s="2"/>
      <c r="G52" s="2"/>
      <c r="H52" s="65"/>
      <c r="I52" s="65" t="s">
        <v>93</v>
      </c>
      <c r="J52" s="2"/>
      <c r="K52" s="2"/>
      <c r="L52" s="1">
        <v>637.0</v>
      </c>
      <c r="M52" s="1">
        <v>687.0</v>
      </c>
      <c r="N52" s="1">
        <v>747.0</v>
      </c>
      <c r="O52" s="1">
        <v>809.0</v>
      </c>
      <c r="P52" s="1">
        <v>880.0</v>
      </c>
      <c r="Q52" s="1">
        <v>1269.0</v>
      </c>
      <c r="R52" s="1">
        <v>1379.0</v>
      </c>
      <c r="S52" s="1">
        <v>1498.0</v>
      </c>
      <c r="T52" s="1">
        <v>1621.0</v>
      </c>
      <c r="U52" s="1">
        <v>1753.0</v>
      </c>
      <c r="V52" s="1">
        <v>1896.0</v>
      </c>
      <c r="W52" s="1">
        <v>1923.0</v>
      </c>
      <c r="X52" s="2"/>
      <c r="Y52" s="2"/>
    </row>
    <row r="53" ht="34.5" customHeight="1">
      <c r="A53" s="14"/>
      <c r="B53" s="15"/>
      <c r="C53" s="15"/>
      <c r="D53" s="15"/>
      <c r="E53" s="15"/>
      <c r="F53" s="15"/>
      <c r="G53" s="14"/>
      <c r="H53" s="73"/>
      <c r="I53" s="73" t="s">
        <v>94</v>
      </c>
      <c r="J53" s="15"/>
      <c r="K53" s="15"/>
      <c r="L53" s="15">
        <f t="shared" ref="L53:W53" si="24">SUM(L44:L52)</f>
        <v>35640</v>
      </c>
      <c r="M53" s="15">
        <f t="shared" si="24"/>
        <v>5043</v>
      </c>
      <c r="N53" s="15">
        <f t="shared" si="24"/>
        <v>6256</v>
      </c>
      <c r="O53" s="15">
        <f t="shared" si="24"/>
        <v>8693</v>
      </c>
      <c r="P53" s="15">
        <f t="shared" si="24"/>
        <v>5843</v>
      </c>
      <c r="Q53" s="15">
        <f t="shared" si="24"/>
        <v>26533</v>
      </c>
      <c r="R53" s="15">
        <f t="shared" si="24"/>
        <v>7955</v>
      </c>
      <c r="S53" s="15">
        <f t="shared" si="24"/>
        <v>8486</v>
      </c>
      <c r="T53" s="15">
        <f t="shared" si="24"/>
        <v>29343</v>
      </c>
      <c r="U53" s="15">
        <f t="shared" si="24"/>
        <v>9815</v>
      </c>
      <c r="V53" s="15">
        <f t="shared" si="24"/>
        <v>10324</v>
      </c>
      <c r="W53" s="15">
        <f t="shared" si="24"/>
        <v>30740</v>
      </c>
      <c r="X53" s="14"/>
      <c r="Y53" s="14"/>
    </row>
    <row r="54" ht="6.0" customHeight="1">
      <c r="A54" s="2"/>
      <c r="B54" s="2"/>
      <c r="C54" s="2"/>
      <c r="D54" s="2"/>
      <c r="E54" s="2"/>
      <c r="F54" s="2"/>
      <c r="G54" s="2"/>
      <c r="H54" s="63"/>
      <c r="I54" s="6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38.25" customHeight="1">
      <c r="A55" s="9"/>
      <c r="B55" s="9"/>
      <c r="C55" s="9"/>
      <c r="D55" s="9"/>
      <c r="E55" s="9"/>
      <c r="F55" s="9"/>
      <c r="G55" s="9"/>
      <c r="H55" s="78"/>
      <c r="I55" s="78" t="s">
        <v>95</v>
      </c>
      <c r="J55" s="9"/>
      <c r="K55" s="9"/>
      <c r="L55" s="9">
        <f t="shared" ref="L55:W55" si="25">SUM(L10+L18+L23+L29+L34+L41+L53)</f>
        <v>112762.1042</v>
      </c>
      <c r="M55" s="9">
        <f t="shared" si="25"/>
        <v>82165.10417</v>
      </c>
      <c r="N55" s="9">
        <f t="shared" si="25"/>
        <v>83378.10417</v>
      </c>
      <c r="O55" s="9">
        <f t="shared" si="25"/>
        <v>85815.10417</v>
      </c>
      <c r="P55" s="9">
        <f t="shared" si="25"/>
        <v>82965.10417</v>
      </c>
      <c r="Q55" s="9">
        <f t="shared" si="25"/>
        <v>103655.1042</v>
      </c>
      <c r="R55" s="9">
        <f t="shared" si="25"/>
        <v>85077.10417</v>
      </c>
      <c r="S55" s="9">
        <f t="shared" si="25"/>
        <v>85608.10417</v>
      </c>
      <c r="T55" s="9">
        <f t="shared" si="25"/>
        <v>106465.1042</v>
      </c>
      <c r="U55" s="9">
        <f t="shared" si="25"/>
        <v>86937.10417</v>
      </c>
      <c r="V55" s="9">
        <f t="shared" si="25"/>
        <v>87446.10417</v>
      </c>
      <c r="W55" s="9">
        <f t="shared" si="25"/>
        <v>107862.1042</v>
      </c>
      <c r="X55" s="9"/>
      <c r="Y55" s="9"/>
    </row>
    <row r="56">
      <c r="A56" s="2"/>
      <c r="B56" s="2"/>
      <c r="C56" s="2"/>
      <c r="D56" s="2"/>
      <c r="E56" s="2"/>
      <c r="F56" s="2"/>
      <c r="G56" s="2"/>
      <c r="H56" s="63"/>
      <c r="I56" s="6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63"/>
      <c r="I57" s="6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63"/>
      <c r="I58" s="6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63"/>
      <c r="I59" s="6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63"/>
      <c r="I60" s="6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63"/>
      <c r="I61" s="6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63"/>
      <c r="I62" s="6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63"/>
      <c r="I63" s="6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63"/>
      <c r="I64" s="6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63"/>
      <c r="I65" s="6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63"/>
      <c r="I66" s="6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63"/>
      <c r="I67" s="6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63"/>
      <c r="I68" s="6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63"/>
      <c r="I69" s="6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63"/>
      <c r="I70" s="6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63"/>
      <c r="I71" s="6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63"/>
      <c r="I72" s="6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63"/>
      <c r="I73" s="6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63"/>
      <c r="I74" s="6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63"/>
      <c r="I75" s="6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63"/>
      <c r="I76" s="6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63"/>
      <c r="I77" s="6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63"/>
      <c r="I78" s="6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63"/>
      <c r="I79" s="6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63"/>
      <c r="I80" s="6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63"/>
      <c r="I81" s="6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63"/>
      <c r="I82" s="6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63"/>
      <c r="I83" s="6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63"/>
      <c r="I84" s="6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63"/>
      <c r="I85" s="6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63"/>
      <c r="I86" s="6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63"/>
      <c r="I87" s="6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63"/>
      <c r="I88" s="6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63"/>
      <c r="I89" s="6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63"/>
      <c r="I90" s="6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63"/>
      <c r="I91" s="6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63"/>
      <c r="I92" s="6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63"/>
      <c r="I93" s="6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63"/>
      <c r="I94" s="6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63"/>
      <c r="I95" s="6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63"/>
      <c r="I96" s="6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63"/>
      <c r="I97" s="6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63"/>
      <c r="I98" s="6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63"/>
      <c r="I99" s="6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63"/>
      <c r="I100" s="6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63"/>
      <c r="I101" s="6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63"/>
      <c r="I102" s="6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63"/>
      <c r="I103" s="6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63"/>
      <c r="I104" s="6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63"/>
      <c r="I105" s="6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63"/>
      <c r="I106" s="6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63"/>
      <c r="I107" s="6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63"/>
      <c r="I108" s="6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63"/>
      <c r="I109" s="6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63"/>
      <c r="I110" s="6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63"/>
      <c r="I111" s="6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63"/>
      <c r="I112" s="6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63"/>
      <c r="I113" s="6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63"/>
      <c r="I114" s="6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63"/>
      <c r="I115" s="6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63"/>
      <c r="I116" s="6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63"/>
      <c r="I117" s="6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63"/>
      <c r="I118" s="6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63"/>
      <c r="I119" s="6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63"/>
      <c r="I120" s="6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63"/>
      <c r="I121" s="6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63"/>
      <c r="I122" s="6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63"/>
      <c r="I123" s="6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63"/>
      <c r="I124" s="6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63"/>
      <c r="I125" s="6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63"/>
      <c r="I126" s="6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63"/>
      <c r="I127" s="6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63"/>
      <c r="I128" s="6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63"/>
      <c r="I129" s="6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63"/>
      <c r="I130" s="6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63"/>
      <c r="I131" s="6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63"/>
      <c r="I132" s="6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63"/>
      <c r="I133" s="6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63"/>
      <c r="I134" s="6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63"/>
      <c r="I135" s="6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63"/>
      <c r="I136" s="6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63"/>
      <c r="I137" s="6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63"/>
      <c r="I138" s="6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63"/>
      <c r="I139" s="6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63"/>
      <c r="I140" s="6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63"/>
      <c r="I141" s="6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63"/>
      <c r="I142" s="6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63"/>
      <c r="I143" s="6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63"/>
      <c r="I144" s="6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63"/>
      <c r="I145" s="6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63"/>
      <c r="I146" s="6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63"/>
      <c r="I147" s="6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63"/>
      <c r="I148" s="6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63"/>
      <c r="I149" s="6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63"/>
      <c r="I150" s="6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63"/>
      <c r="I151" s="6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63"/>
      <c r="I152" s="6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63"/>
      <c r="I153" s="6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63"/>
      <c r="I154" s="6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63"/>
      <c r="I155" s="6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63"/>
      <c r="I156" s="6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63"/>
      <c r="I157" s="6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63"/>
      <c r="I158" s="6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63"/>
      <c r="I159" s="6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63"/>
      <c r="I160" s="6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63"/>
      <c r="I161" s="6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63"/>
      <c r="I162" s="6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63"/>
      <c r="I163" s="6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63"/>
      <c r="I164" s="6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63"/>
      <c r="I165" s="6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63"/>
      <c r="I166" s="6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63"/>
      <c r="I167" s="6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63"/>
      <c r="I168" s="6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63"/>
      <c r="I169" s="6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63"/>
      <c r="I170" s="6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63"/>
      <c r="I171" s="6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63"/>
      <c r="I172" s="6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63"/>
      <c r="I173" s="6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63"/>
      <c r="I174" s="6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63"/>
      <c r="I175" s="6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63"/>
      <c r="I176" s="6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63"/>
      <c r="I177" s="6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63"/>
      <c r="I178" s="6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63"/>
      <c r="I179" s="6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63"/>
      <c r="I180" s="6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63"/>
      <c r="I181" s="6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63"/>
      <c r="I182" s="6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63"/>
      <c r="I183" s="6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63"/>
      <c r="I184" s="6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63"/>
      <c r="I185" s="6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63"/>
      <c r="I186" s="6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63"/>
      <c r="I187" s="6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63"/>
      <c r="I188" s="6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63"/>
      <c r="I189" s="6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63"/>
      <c r="I190" s="6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63"/>
      <c r="I191" s="6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63"/>
      <c r="I192" s="6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63"/>
      <c r="I193" s="6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63"/>
      <c r="I194" s="6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63"/>
      <c r="I195" s="6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63"/>
      <c r="I196" s="6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63"/>
      <c r="I197" s="6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63"/>
      <c r="I198" s="6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63"/>
      <c r="I199" s="6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63"/>
      <c r="I200" s="6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63"/>
      <c r="I201" s="6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63"/>
      <c r="I202" s="6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63"/>
      <c r="I203" s="6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63"/>
      <c r="I204" s="6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63"/>
      <c r="I205" s="6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63"/>
      <c r="I206" s="6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63"/>
      <c r="I207" s="6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63"/>
      <c r="I208" s="6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63"/>
      <c r="I209" s="6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63"/>
      <c r="I210" s="6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63"/>
      <c r="I211" s="6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63"/>
      <c r="I212" s="6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63"/>
      <c r="I213" s="6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63"/>
      <c r="I214" s="6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63"/>
      <c r="I215" s="6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63"/>
      <c r="I216" s="6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63"/>
      <c r="I217" s="6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63"/>
      <c r="I218" s="6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63"/>
      <c r="I219" s="6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63"/>
      <c r="I220" s="6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63"/>
      <c r="I221" s="6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63"/>
      <c r="I222" s="6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63"/>
      <c r="I223" s="6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63"/>
      <c r="I224" s="6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63"/>
      <c r="I225" s="6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63"/>
      <c r="I226" s="6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63"/>
      <c r="I227" s="6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63"/>
      <c r="I228" s="6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63"/>
      <c r="I229" s="6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63"/>
      <c r="I230" s="6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63"/>
      <c r="I231" s="6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63"/>
      <c r="I232" s="6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63"/>
      <c r="I233" s="6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63"/>
      <c r="I234" s="6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63"/>
      <c r="I235" s="6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63"/>
      <c r="I236" s="6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63"/>
      <c r="I237" s="6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63"/>
      <c r="I238" s="6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63"/>
      <c r="I239" s="6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63"/>
      <c r="I240" s="6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63"/>
      <c r="I241" s="6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63"/>
      <c r="I242" s="6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63"/>
      <c r="I243" s="6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63"/>
      <c r="I244" s="6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63"/>
      <c r="I245" s="6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63"/>
      <c r="I246" s="6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63"/>
      <c r="I247" s="6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63"/>
      <c r="I248" s="6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63"/>
      <c r="I249" s="6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63"/>
      <c r="I250" s="6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63"/>
      <c r="I251" s="6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63"/>
      <c r="I252" s="6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63"/>
      <c r="I253" s="6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63"/>
      <c r="I254" s="6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63"/>
      <c r="I255" s="6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63"/>
      <c r="I256" s="6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63"/>
      <c r="I257" s="6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63"/>
      <c r="I258" s="6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63"/>
      <c r="I259" s="6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63"/>
      <c r="I260" s="6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63"/>
      <c r="I261" s="6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63"/>
      <c r="I262" s="6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63"/>
      <c r="I263" s="6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63"/>
      <c r="I264" s="6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63"/>
      <c r="I265" s="6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63"/>
      <c r="I266" s="6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63"/>
      <c r="I267" s="6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63"/>
      <c r="I268" s="6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63"/>
      <c r="I269" s="6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63"/>
      <c r="I270" s="6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63"/>
      <c r="I271" s="6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63"/>
      <c r="I272" s="6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63"/>
      <c r="I273" s="6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63"/>
      <c r="I274" s="6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63"/>
      <c r="I275" s="6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63"/>
      <c r="I276" s="6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63"/>
      <c r="I277" s="6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63"/>
      <c r="I278" s="6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63"/>
      <c r="I279" s="6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63"/>
      <c r="I280" s="6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63"/>
      <c r="I281" s="6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63"/>
      <c r="I282" s="6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63"/>
      <c r="I283" s="6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63"/>
      <c r="I284" s="6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63"/>
      <c r="I285" s="6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63"/>
      <c r="I286" s="6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63"/>
      <c r="I287" s="6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63"/>
      <c r="I288" s="6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63"/>
      <c r="I289" s="6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63"/>
      <c r="I290" s="6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63"/>
      <c r="I291" s="6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63"/>
      <c r="I292" s="6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63"/>
      <c r="I293" s="6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63"/>
      <c r="I294" s="6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63"/>
      <c r="I295" s="6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63"/>
      <c r="I296" s="6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63"/>
      <c r="I297" s="6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63"/>
      <c r="I298" s="6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63"/>
      <c r="I299" s="6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63"/>
      <c r="I300" s="6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63"/>
      <c r="I301" s="6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63"/>
      <c r="I302" s="6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63"/>
      <c r="I303" s="6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63"/>
      <c r="I304" s="6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63"/>
      <c r="I305" s="6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63"/>
      <c r="I306" s="6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63"/>
      <c r="I307" s="6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63"/>
      <c r="I308" s="6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63"/>
      <c r="I309" s="6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63"/>
      <c r="I310" s="6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63"/>
      <c r="I311" s="6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63"/>
      <c r="I312" s="6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63"/>
      <c r="I313" s="6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63"/>
      <c r="I314" s="6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63"/>
      <c r="I315" s="6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63"/>
      <c r="I316" s="6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63"/>
      <c r="I317" s="6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63"/>
      <c r="I318" s="6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63"/>
      <c r="I319" s="6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63"/>
      <c r="I320" s="6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63"/>
      <c r="I321" s="6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63"/>
      <c r="I322" s="6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63"/>
      <c r="I323" s="6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63"/>
      <c r="I324" s="6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63"/>
      <c r="I325" s="6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63"/>
      <c r="I326" s="6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63"/>
      <c r="I327" s="6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63"/>
      <c r="I328" s="6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63"/>
      <c r="I329" s="6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63"/>
      <c r="I330" s="6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63"/>
      <c r="I331" s="6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63"/>
      <c r="I332" s="6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63"/>
      <c r="I333" s="6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63"/>
      <c r="I334" s="6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63"/>
      <c r="I335" s="6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63"/>
      <c r="I336" s="6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63"/>
      <c r="I337" s="6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63"/>
      <c r="I338" s="6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63"/>
      <c r="I339" s="6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63"/>
      <c r="I340" s="6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63"/>
      <c r="I341" s="6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63"/>
      <c r="I342" s="6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63"/>
      <c r="I343" s="6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63"/>
      <c r="I344" s="6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63"/>
      <c r="I345" s="6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63"/>
      <c r="I346" s="6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63"/>
      <c r="I347" s="6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63"/>
      <c r="I348" s="6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63"/>
      <c r="I349" s="6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63"/>
      <c r="I350" s="6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63"/>
      <c r="I351" s="6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63"/>
      <c r="I352" s="6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63"/>
      <c r="I353" s="6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63"/>
      <c r="I354" s="6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63"/>
      <c r="I355" s="6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63"/>
      <c r="I356" s="6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63"/>
      <c r="I357" s="6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63"/>
      <c r="I358" s="6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63"/>
      <c r="I359" s="6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63"/>
      <c r="I360" s="6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63"/>
      <c r="I361" s="6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63"/>
      <c r="I362" s="6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63"/>
      <c r="I363" s="6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63"/>
      <c r="I364" s="6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63"/>
      <c r="I365" s="6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63"/>
      <c r="I366" s="6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63"/>
      <c r="I367" s="6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63"/>
      <c r="I368" s="6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63"/>
      <c r="I369" s="6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63"/>
      <c r="I370" s="6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63"/>
      <c r="I371" s="6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63"/>
      <c r="I372" s="6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63"/>
      <c r="I373" s="6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63"/>
      <c r="I374" s="6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63"/>
      <c r="I375" s="6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63"/>
      <c r="I376" s="6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63"/>
      <c r="I377" s="6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63"/>
      <c r="I378" s="6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63"/>
      <c r="I379" s="6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63"/>
      <c r="I380" s="6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63"/>
      <c r="I381" s="6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63"/>
      <c r="I382" s="6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63"/>
      <c r="I383" s="6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63"/>
      <c r="I384" s="6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63"/>
      <c r="I385" s="6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63"/>
      <c r="I386" s="6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63"/>
      <c r="I387" s="6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63"/>
      <c r="I388" s="6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63"/>
      <c r="I389" s="6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63"/>
      <c r="I390" s="6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63"/>
      <c r="I391" s="6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63"/>
      <c r="I392" s="6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63"/>
      <c r="I393" s="6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63"/>
      <c r="I394" s="6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63"/>
      <c r="I395" s="6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63"/>
      <c r="I396" s="6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63"/>
      <c r="I397" s="6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63"/>
      <c r="I398" s="6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63"/>
      <c r="I399" s="6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63"/>
      <c r="I400" s="6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63"/>
      <c r="I401" s="6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63"/>
      <c r="I402" s="6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63"/>
      <c r="I403" s="6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63"/>
      <c r="I404" s="6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63"/>
      <c r="I405" s="6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63"/>
      <c r="I406" s="6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63"/>
      <c r="I407" s="6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63"/>
      <c r="I408" s="6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63"/>
      <c r="I409" s="6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63"/>
      <c r="I410" s="6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63"/>
      <c r="I411" s="6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63"/>
      <c r="I412" s="6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63"/>
      <c r="I413" s="6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63"/>
      <c r="I414" s="6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63"/>
      <c r="I415" s="6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63"/>
      <c r="I416" s="6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63"/>
      <c r="I417" s="6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63"/>
      <c r="I418" s="6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63"/>
      <c r="I419" s="6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63"/>
      <c r="I420" s="6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63"/>
      <c r="I421" s="6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63"/>
      <c r="I422" s="6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63"/>
      <c r="I423" s="6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63"/>
      <c r="I424" s="6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63"/>
      <c r="I425" s="6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63"/>
      <c r="I426" s="6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63"/>
      <c r="I427" s="6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63"/>
      <c r="I428" s="6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63"/>
      <c r="I429" s="6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63"/>
      <c r="I430" s="6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63"/>
      <c r="I431" s="6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63"/>
      <c r="I432" s="6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63"/>
      <c r="I433" s="6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63"/>
      <c r="I434" s="6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63"/>
      <c r="I435" s="6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63"/>
      <c r="I436" s="6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63"/>
      <c r="I437" s="6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63"/>
      <c r="I438" s="6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63"/>
      <c r="I439" s="6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63"/>
      <c r="I440" s="6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63"/>
      <c r="I441" s="6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63"/>
      <c r="I442" s="6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63"/>
      <c r="I443" s="6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63"/>
      <c r="I444" s="6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63"/>
      <c r="I445" s="6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63"/>
      <c r="I446" s="6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63"/>
      <c r="I447" s="6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63"/>
      <c r="I448" s="6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63"/>
      <c r="I449" s="6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63"/>
      <c r="I450" s="6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63"/>
      <c r="I451" s="6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63"/>
      <c r="I452" s="6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63"/>
      <c r="I453" s="6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63"/>
      <c r="I454" s="6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63"/>
      <c r="I455" s="6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63"/>
      <c r="I456" s="6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63"/>
      <c r="I457" s="6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63"/>
      <c r="I458" s="6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63"/>
      <c r="I459" s="6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63"/>
      <c r="I460" s="6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63"/>
      <c r="I461" s="6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63"/>
      <c r="I462" s="6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63"/>
      <c r="I463" s="6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63"/>
      <c r="I464" s="6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63"/>
      <c r="I465" s="6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63"/>
      <c r="I466" s="6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63"/>
      <c r="I467" s="6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63"/>
      <c r="I468" s="6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63"/>
      <c r="I469" s="6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63"/>
      <c r="I470" s="6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63"/>
      <c r="I471" s="6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63"/>
      <c r="I472" s="6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63"/>
      <c r="I473" s="6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63"/>
      <c r="I474" s="6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63"/>
      <c r="I475" s="6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63"/>
      <c r="I476" s="6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63"/>
      <c r="I477" s="6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63"/>
      <c r="I478" s="6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63"/>
      <c r="I479" s="6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63"/>
      <c r="I480" s="6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63"/>
      <c r="I481" s="6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63"/>
      <c r="I482" s="6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63"/>
      <c r="I483" s="6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63"/>
      <c r="I484" s="6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63"/>
      <c r="I485" s="6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63"/>
      <c r="I486" s="6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63"/>
      <c r="I487" s="6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63"/>
      <c r="I488" s="6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63"/>
      <c r="I489" s="6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63"/>
      <c r="I490" s="6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63"/>
      <c r="I491" s="6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63"/>
      <c r="I492" s="6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63"/>
      <c r="I493" s="6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63"/>
      <c r="I494" s="6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63"/>
      <c r="I495" s="6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63"/>
      <c r="I496" s="6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63"/>
      <c r="I497" s="6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63"/>
      <c r="I498" s="6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63"/>
      <c r="I499" s="6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63"/>
      <c r="I500" s="6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63"/>
      <c r="I501" s="6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63"/>
      <c r="I502" s="6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63"/>
      <c r="I503" s="6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63"/>
      <c r="I504" s="6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63"/>
      <c r="I505" s="6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63"/>
      <c r="I506" s="6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63"/>
      <c r="I507" s="6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63"/>
      <c r="I508" s="6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63"/>
      <c r="I509" s="6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63"/>
      <c r="I510" s="6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63"/>
      <c r="I511" s="6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63"/>
      <c r="I512" s="6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63"/>
      <c r="I513" s="6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63"/>
      <c r="I514" s="6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63"/>
      <c r="I515" s="6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63"/>
      <c r="I516" s="6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63"/>
      <c r="I517" s="6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63"/>
      <c r="I518" s="6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63"/>
      <c r="I519" s="6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63"/>
      <c r="I520" s="6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63"/>
      <c r="I521" s="6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63"/>
      <c r="I522" s="6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63"/>
      <c r="I523" s="6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63"/>
      <c r="I524" s="6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63"/>
      <c r="I525" s="6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63"/>
      <c r="I526" s="6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63"/>
      <c r="I527" s="6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63"/>
      <c r="I528" s="6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63"/>
      <c r="I529" s="6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63"/>
      <c r="I530" s="6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63"/>
      <c r="I531" s="6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63"/>
      <c r="I532" s="6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63"/>
      <c r="I533" s="6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63"/>
      <c r="I534" s="6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63"/>
      <c r="I535" s="6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63"/>
      <c r="I536" s="6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63"/>
      <c r="I537" s="6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63"/>
      <c r="I538" s="6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63"/>
      <c r="I539" s="6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63"/>
      <c r="I540" s="6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63"/>
      <c r="I541" s="6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63"/>
      <c r="I542" s="6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63"/>
      <c r="I543" s="6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63"/>
      <c r="I544" s="6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63"/>
      <c r="I545" s="6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63"/>
      <c r="I546" s="6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63"/>
      <c r="I547" s="6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63"/>
      <c r="I548" s="6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63"/>
      <c r="I549" s="6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63"/>
      <c r="I550" s="6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63"/>
      <c r="I551" s="6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63"/>
      <c r="I552" s="6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63"/>
      <c r="I553" s="6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63"/>
      <c r="I554" s="6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63"/>
      <c r="I555" s="6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63"/>
      <c r="I556" s="6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63"/>
      <c r="I557" s="6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63"/>
      <c r="I558" s="6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63"/>
      <c r="I559" s="6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63"/>
      <c r="I560" s="6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63"/>
      <c r="I561" s="6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63"/>
      <c r="I562" s="6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63"/>
      <c r="I563" s="6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63"/>
      <c r="I564" s="6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63"/>
      <c r="I565" s="6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63"/>
      <c r="I566" s="6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63"/>
      <c r="I567" s="6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63"/>
      <c r="I568" s="6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63"/>
      <c r="I569" s="6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63"/>
      <c r="I570" s="6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63"/>
      <c r="I571" s="6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63"/>
      <c r="I572" s="6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63"/>
      <c r="I573" s="6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63"/>
      <c r="I574" s="6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63"/>
      <c r="I575" s="6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63"/>
      <c r="I576" s="6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63"/>
      <c r="I577" s="6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63"/>
      <c r="I578" s="6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63"/>
      <c r="I579" s="6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63"/>
      <c r="I580" s="6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63"/>
      <c r="I581" s="6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63"/>
      <c r="I582" s="6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63"/>
      <c r="I583" s="6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63"/>
      <c r="I584" s="6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63"/>
      <c r="I585" s="6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63"/>
      <c r="I586" s="6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63"/>
      <c r="I587" s="6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63"/>
      <c r="I588" s="6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63"/>
      <c r="I589" s="6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63"/>
      <c r="I590" s="6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63"/>
      <c r="I591" s="6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63"/>
      <c r="I592" s="6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63"/>
      <c r="I593" s="6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63"/>
      <c r="I594" s="6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63"/>
      <c r="I595" s="6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63"/>
      <c r="I596" s="6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63"/>
      <c r="I597" s="6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63"/>
      <c r="I598" s="6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63"/>
      <c r="I599" s="6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63"/>
      <c r="I600" s="6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63"/>
      <c r="I601" s="6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63"/>
      <c r="I602" s="6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63"/>
      <c r="I603" s="6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63"/>
      <c r="I604" s="6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63"/>
      <c r="I605" s="6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63"/>
      <c r="I606" s="6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63"/>
      <c r="I607" s="6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63"/>
      <c r="I608" s="6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63"/>
      <c r="I609" s="6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63"/>
      <c r="I610" s="6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63"/>
      <c r="I611" s="6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63"/>
      <c r="I612" s="6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63"/>
      <c r="I613" s="6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63"/>
      <c r="I614" s="6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63"/>
      <c r="I615" s="6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63"/>
      <c r="I616" s="6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63"/>
      <c r="I617" s="6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63"/>
      <c r="I618" s="6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63"/>
      <c r="I619" s="6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63"/>
      <c r="I620" s="6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63"/>
      <c r="I621" s="6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63"/>
      <c r="I622" s="6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63"/>
      <c r="I623" s="6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63"/>
      <c r="I624" s="6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63"/>
      <c r="I625" s="6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63"/>
      <c r="I626" s="6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63"/>
      <c r="I627" s="6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63"/>
      <c r="I628" s="6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63"/>
      <c r="I629" s="6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63"/>
      <c r="I630" s="6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63"/>
      <c r="I631" s="6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63"/>
      <c r="I632" s="6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63"/>
      <c r="I633" s="6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63"/>
      <c r="I634" s="6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63"/>
      <c r="I635" s="6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63"/>
      <c r="I636" s="6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63"/>
      <c r="I637" s="6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63"/>
      <c r="I638" s="6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63"/>
      <c r="I639" s="6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63"/>
      <c r="I640" s="6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63"/>
      <c r="I641" s="6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63"/>
      <c r="I642" s="6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63"/>
      <c r="I643" s="6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63"/>
      <c r="I644" s="6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63"/>
      <c r="I645" s="6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63"/>
      <c r="I646" s="6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63"/>
      <c r="I647" s="6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63"/>
      <c r="I648" s="6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63"/>
      <c r="I649" s="6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63"/>
      <c r="I650" s="6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63"/>
      <c r="I651" s="6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63"/>
      <c r="I652" s="6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63"/>
      <c r="I653" s="6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63"/>
      <c r="I654" s="6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63"/>
      <c r="I655" s="6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63"/>
      <c r="I656" s="6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63"/>
      <c r="I657" s="6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63"/>
      <c r="I658" s="6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63"/>
      <c r="I659" s="6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63"/>
      <c r="I660" s="6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63"/>
      <c r="I661" s="6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63"/>
      <c r="I662" s="6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63"/>
      <c r="I663" s="6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63"/>
      <c r="I664" s="6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63"/>
      <c r="I665" s="6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63"/>
      <c r="I666" s="6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63"/>
      <c r="I667" s="6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63"/>
      <c r="I668" s="6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63"/>
      <c r="I669" s="6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63"/>
      <c r="I670" s="6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63"/>
      <c r="I671" s="6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63"/>
      <c r="I672" s="6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63"/>
      <c r="I673" s="6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63"/>
      <c r="I674" s="6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63"/>
      <c r="I675" s="6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63"/>
      <c r="I676" s="6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63"/>
      <c r="I677" s="6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63"/>
      <c r="I678" s="6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63"/>
      <c r="I679" s="6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63"/>
      <c r="I680" s="6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63"/>
      <c r="I681" s="6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63"/>
      <c r="I682" s="6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63"/>
      <c r="I683" s="6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63"/>
      <c r="I684" s="6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63"/>
      <c r="I685" s="6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63"/>
      <c r="I686" s="6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63"/>
      <c r="I687" s="6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63"/>
      <c r="I688" s="6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63"/>
      <c r="I689" s="6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63"/>
      <c r="I690" s="6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63"/>
      <c r="I691" s="6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63"/>
      <c r="I692" s="6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63"/>
      <c r="I693" s="6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63"/>
      <c r="I694" s="6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63"/>
      <c r="I695" s="6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63"/>
      <c r="I696" s="6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63"/>
      <c r="I697" s="6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63"/>
      <c r="I698" s="6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63"/>
      <c r="I699" s="6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63"/>
      <c r="I700" s="6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63"/>
      <c r="I701" s="6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63"/>
      <c r="I702" s="6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63"/>
      <c r="I703" s="6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63"/>
      <c r="I704" s="6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63"/>
      <c r="I705" s="6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63"/>
      <c r="I706" s="6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63"/>
      <c r="I707" s="6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63"/>
      <c r="I708" s="6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63"/>
      <c r="I709" s="6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63"/>
      <c r="I710" s="6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63"/>
      <c r="I711" s="6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63"/>
      <c r="I712" s="6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63"/>
      <c r="I713" s="6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63"/>
      <c r="I714" s="6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63"/>
      <c r="I715" s="6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63"/>
      <c r="I716" s="6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63"/>
      <c r="I717" s="6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63"/>
      <c r="I718" s="6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63"/>
      <c r="I719" s="6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63"/>
      <c r="I720" s="6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63"/>
      <c r="I721" s="6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63"/>
      <c r="I722" s="6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63"/>
      <c r="I723" s="6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63"/>
      <c r="I724" s="6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63"/>
      <c r="I725" s="6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63"/>
      <c r="I726" s="6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63"/>
      <c r="I727" s="6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63"/>
      <c r="I728" s="6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63"/>
      <c r="I729" s="6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63"/>
      <c r="I730" s="6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63"/>
      <c r="I731" s="6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63"/>
      <c r="I732" s="6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63"/>
      <c r="I733" s="6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63"/>
      <c r="I734" s="6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63"/>
      <c r="I735" s="6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63"/>
      <c r="I736" s="6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63"/>
      <c r="I737" s="6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63"/>
      <c r="I738" s="6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63"/>
      <c r="I739" s="6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63"/>
      <c r="I740" s="6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63"/>
      <c r="I741" s="6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63"/>
      <c r="I742" s="6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63"/>
      <c r="I743" s="6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63"/>
      <c r="I744" s="6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63"/>
      <c r="I745" s="6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63"/>
      <c r="I746" s="6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63"/>
      <c r="I747" s="6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63"/>
      <c r="I748" s="6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63"/>
      <c r="I749" s="6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63"/>
      <c r="I750" s="6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63"/>
      <c r="I751" s="6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63"/>
      <c r="I752" s="6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63"/>
      <c r="I753" s="6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63"/>
      <c r="I754" s="6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63"/>
      <c r="I755" s="6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63"/>
      <c r="I756" s="6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63"/>
      <c r="I757" s="6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63"/>
      <c r="I758" s="6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63"/>
      <c r="I759" s="6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63"/>
      <c r="I760" s="6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63"/>
      <c r="I761" s="6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63"/>
      <c r="I762" s="6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63"/>
      <c r="I763" s="6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63"/>
      <c r="I764" s="6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63"/>
      <c r="I765" s="6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63"/>
      <c r="I766" s="6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63"/>
      <c r="I767" s="6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63"/>
      <c r="I768" s="6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63"/>
      <c r="I769" s="6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63"/>
      <c r="I770" s="6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63"/>
      <c r="I771" s="6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63"/>
      <c r="I772" s="6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63"/>
      <c r="I773" s="6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63"/>
      <c r="I774" s="6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63"/>
      <c r="I775" s="6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63"/>
      <c r="I776" s="6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63"/>
      <c r="I777" s="6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63"/>
      <c r="I778" s="6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63"/>
      <c r="I779" s="6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63"/>
      <c r="I780" s="6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63"/>
      <c r="I781" s="6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63"/>
      <c r="I782" s="6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63"/>
      <c r="I783" s="6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63"/>
      <c r="I784" s="6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63"/>
      <c r="I785" s="6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63"/>
      <c r="I786" s="6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63"/>
      <c r="I787" s="6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63"/>
      <c r="I788" s="6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63"/>
      <c r="I789" s="6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63"/>
      <c r="I790" s="6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63"/>
      <c r="I791" s="6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63"/>
      <c r="I792" s="6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63"/>
      <c r="I793" s="6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63"/>
      <c r="I794" s="6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63"/>
      <c r="I795" s="6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63"/>
      <c r="I796" s="6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63"/>
      <c r="I797" s="6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63"/>
      <c r="I798" s="6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63"/>
      <c r="I799" s="6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63"/>
      <c r="I800" s="6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63"/>
      <c r="I801" s="6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63"/>
      <c r="I802" s="6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63"/>
      <c r="I803" s="6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63"/>
      <c r="I804" s="6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63"/>
      <c r="I805" s="6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63"/>
      <c r="I806" s="6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63"/>
      <c r="I807" s="6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63"/>
      <c r="I808" s="6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63"/>
      <c r="I809" s="6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63"/>
      <c r="I810" s="6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63"/>
      <c r="I811" s="6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63"/>
      <c r="I812" s="6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63"/>
      <c r="I813" s="6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63"/>
      <c r="I814" s="6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63"/>
      <c r="I815" s="6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63"/>
      <c r="I816" s="6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63"/>
      <c r="I817" s="6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63"/>
      <c r="I818" s="6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63"/>
      <c r="I819" s="6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63"/>
      <c r="I820" s="6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63"/>
      <c r="I821" s="6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63"/>
      <c r="I822" s="6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63"/>
      <c r="I823" s="6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63"/>
      <c r="I824" s="6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63"/>
      <c r="I825" s="6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63"/>
      <c r="I826" s="6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63"/>
      <c r="I827" s="6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63"/>
      <c r="I828" s="6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63"/>
      <c r="I829" s="6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63"/>
      <c r="I830" s="6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63"/>
      <c r="I831" s="6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63"/>
      <c r="I832" s="6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63"/>
      <c r="I833" s="6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63"/>
      <c r="I834" s="6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63"/>
      <c r="I835" s="6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63"/>
      <c r="I836" s="6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63"/>
      <c r="I837" s="6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63"/>
      <c r="I838" s="6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63"/>
      <c r="I839" s="6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63"/>
      <c r="I840" s="6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63"/>
      <c r="I841" s="6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63"/>
      <c r="I842" s="6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63"/>
      <c r="I843" s="6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63"/>
      <c r="I844" s="6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63"/>
      <c r="I845" s="6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63"/>
      <c r="I846" s="6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63"/>
      <c r="I847" s="6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63"/>
      <c r="I848" s="6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63"/>
      <c r="I849" s="6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63"/>
      <c r="I850" s="6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63"/>
      <c r="I851" s="6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63"/>
      <c r="I852" s="6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63"/>
      <c r="I853" s="6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63"/>
      <c r="I854" s="6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63"/>
      <c r="I855" s="6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63"/>
      <c r="I856" s="6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63"/>
      <c r="I857" s="6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63"/>
      <c r="I858" s="6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63"/>
      <c r="I859" s="6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63"/>
      <c r="I860" s="6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63"/>
      <c r="I861" s="6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63"/>
      <c r="I862" s="6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63"/>
      <c r="I863" s="6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63"/>
      <c r="I864" s="6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63"/>
      <c r="I865" s="6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63"/>
      <c r="I866" s="6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63"/>
      <c r="I867" s="6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63"/>
      <c r="I868" s="6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63"/>
      <c r="I869" s="6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63"/>
      <c r="I870" s="6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63"/>
      <c r="I871" s="6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63"/>
      <c r="I872" s="6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63"/>
      <c r="I873" s="6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63"/>
      <c r="I874" s="6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63"/>
      <c r="I875" s="6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63"/>
      <c r="I876" s="6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63"/>
      <c r="I877" s="6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63"/>
      <c r="I878" s="6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63"/>
      <c r="I879" s="6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63"/>
      <c r="I880" s="6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63"/>
      <c r="I881" s="6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63"/>
      <c r="I882" s="6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63"/>
      <c r="I883" s="6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63"/>
      <c r="I884" s="6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63"/>
      <c r="I885" s="6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63"/>
      <c r="I886" s="6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63"/>
      <c r="I887" s="6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63"/>
      <c r="I888" s="6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63"/>
      <c r="I889" s="6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63"/>
      <c r="I890" s="6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63"/>
      <c r="I891" s="6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63"/>
      <c r="I892" s="6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63"/>
      <c r="I893" s="6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63"/>
      <c r="I894" s="6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63"/>
      <c r="I895" s="6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63"/>
      <c r="I896" s="6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63"/>
      <c r="I897" s="6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63"/>
      <c r="I898" s="6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63"/>
      <c r="I899" s="6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63"/>
      <c r="I900" s="6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63"/>
      <c r="I901" s="6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63"/>
      <c r="I902" s="6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63"/>
      <c r="I903" s="6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63"/>
      <c r="I904" s="6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63"/>
      <c r="I905" s="6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63"/>
      <c r="I906" s="6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63"/>
      <c r="I907" s="6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63"/>
      <c r="I908" s="6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63"/>
      <c r="I909" s="6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63"/>
      <c r="I910" s="6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63"/>
      <c r="I911" s="6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63"/>
      <c r="I912" s="6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63"/>
      <c r="I913" s="6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63"/>
      <c r="I914" s="6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63"/>
      <c r="I915" s="6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63"/>
      <c r="I916" s="6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63"/>
      <c r="I917" s="6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63"/>
      <c r="I918" s="6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63"/>
      <c r="I919" s="6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63"/>
      <c r="I920" s="6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63"/>
      <c r="I921" s="6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63"/>
      <c r="I922" s="6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63"/>
      <c r="I923" s="6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63"/>
      <c r="I924" s="6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63"/>
      <c r="I925" s="6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63"/>
      <c r="I926" s="6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63"/>
      <c r="I927" s="6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63"/>
      <c r="I928" s="6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63"/>
      <c r="I929" s="6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63"/>
      <c r="I930" s="6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63"/>
      <c r="I931" s="6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63"/>
      <c r="I932" s="6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63"/>
      <c r="I933" s="6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63"/>
      <c r="I934" s="6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63"/>
      <c r="I935" s="6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63"/>
      <c r="I936" s="6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63"/>
      <c r="I937" s="6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63"/>
      <c r="I938" s="6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63"/>
      <c r="I939" s="6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63"/>
      <c r="I940" s="6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63"/>
      <c r="I941" s="6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63"/>
      <c r="I942" s="6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63"/>
      <c r="I943" s="6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63"/>
      <c r="I944" s="6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63"/>
      <c r="I945" s="6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</sheetData>
  <drawing r:id="rId1"/>
</worksheet>
</file>